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f11cb8925e08dd3/Desktop/"/>
    </mc:Choice>
  </mc:AlternateContent>
  <xr:revisionPtr revIDLastSave="4" documentId="8_{76FAFCF4-6742-4161-A896-BFA534A019A2}" xr6:coauthVersionLast="47" xr6:coauthVersionMax="47" xr10:uidLastSave="{F7714517-3683-4EB1-8ECE-6D04A36562B8}"/>
  <bookViews>
    <workbookView xWindow="-98" yWindow="-98" windowWidth="20715" windowHeight="13276" activeTab="1" xr2:uid="{0F3376F2-3708-46AF-8DE9-32E0342B8589}"/>
  </bookViews>
  <sheets>
    <sheet name="PA 1" sheetId="1" r:id="rId1"/>
    <sheet name="PA 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2" l="1"/>
  <c r="K19" i="2"/>
  <c r="K32" i="2"/>
  <c r="I34" i="2"/>
  <c r="J32" i="2"/>
  <c r="I21" i="2"/>
  <c r="J19" i="2"/>
  <c r="I13" i="2"/>
  <c r="J11" i="2"/>
  <c r="B9" i="2"/>
  <c r="D9" i="2" s="1"/>
  <c r="H8" i="2"/>
  <c r="D8" i="2"/>
  <c r="B8" i="2"/>
  <c r="C8" i="2" s="1"/>
  <c r="H7" i="2"/>
  <c r="G7" i="2"/>
  <c r="F7" i="2"/>
  <c r="E7" i="2"/>
  <c r="D7" i="2"/>
  <c r="C7" i="2"/>
  <c r="I6" i="2"/>
  <c r="K4" i="2"/>
  <c r="J4" i="2"/>
  <c r="K32" i="1"/>
  <c r="K36" i="1"/>
  <c r="J36" i="1"/>
  <c r="K23" i="1"/>
  <c r="J23" i="1"/>
  <c r="J15" i="1"/>
  <c r="K15" i="1"/>
  <c r="K19" i="1"/>
  <c r="K11" i="1"/>
  <c r="I34" i="1"/>
  <c r="J32" i="1"/>
  <c r="F7" i="1"/>
  <c r="B8" i="1"/>
  <c r="D8" i="1" s="1"/>
  <c r="J19" i="1"/>
  <c r="J11" i="1"/>
  <c r="K4" i="1"/>
  <c r="J4" i="1"/>
  <c r="I13" i="1"/>
  <c r="I21" i="1"/>
  <c r="I6" i="1"/>
  <c r="H7" i="1"/>
  <c r="G7" i="1"/>
  <c r="E7" i="1"/>
  <c r="D7" i="1"/>
  <c r="C7" i="1"/>
  <c r="E8" i="2" l="1"/>
  <c r="J3" i="2" s="1"/>
  <c r="J7" i="2" s="1"/>
  <c r="J15" i="2" s="1"/>
  <c r="F9" i="2"/>
  <c r="B14" i="2"/>
  <c r="F8" i="2"/>
  <c r="G9" i="2"/>
  <c r="E9" i="2"/>
  <c r="G8" i="2"/>
  <c r="H9" i="2"/>
  <c r="C9" i="2"/>
  <c r="J29" i="1"/>
  <c r="F8" i="1"/>
  <c r="B9" i="1"/>
  <c r="F9" i="1" s="1"/>
  <c r="H8" i="1"/>
  <c r="G8" i="1"/>
  <c r="E8" i="1"/>
  <c r="C8" i="1"/>
  <c r="K3" i="2" l="1"/>
  <c r="K7" i="2" s="1"/>
  <c r="K15" i="2" s="1"/>
  <c r="H14" i="2"/>
  <c r="G14" i="2"/>
  <c r="F14" i="2"/>
  <c r="E14" i="2"/>
  <c r="D14" i="2"/>
  <c r="B15" i="2"/>
  <c r="C14" i="2"/>
  <c r="G9" i="1"/>
  <c r="B14" i="1"/>
  <c r="F14" i="1" s="1"/>
  <c r="E9" i="1"/>
  <c r="J3" i="1" s="1"/>
  <c r="J7" i="1" s="1"/>
  <c r="D9" i="1"/>
  <c r="K3" i="1"/>
  <c r="K7" i="1" s="1"/>
  <c r="C9" i="1"/>
  <c r="H9" i="1"/>
  <c r="G15" i="2" l="1"/>
  <c r="F15" i="2"/>
  <c r="E15" i="2"/>
  <c r="D15" i="2"/>
  <c r="B16" i="2"/>
  <c r="C15" i="2"/>
  <c r="H15" i="2"/>
  <c r="H14" i="1"/>
  <c r="B15" i="1"/>
  <c r="G15" i="1" s="1"/>
  <c r="E14" i="1"/>
  <c r="G14" i="1"/>
  <c r="B16" i="1"/>
  <c r="F15" i="1"/>
  <c r="C14" i="1"/>
  <c r="D14" i="1"/>
  <c r="H15" i="1"/>
  <c r="F16" i="2" l="1"/>
  <c r="E16" i="2"/>
  <c r="D16" i="2"/>
  <c r="C16" i="2"/>
  <c r="B17" i="2"/>
  <c r="H16" i="2"/>
  <c r="G16" i="2"/>
  <c r="D15" i="1"/>
  <c r="B17" i="1"/>
  <c r="F16" i="1"/>
  <c r="C15" i="1"/>
  <c r="D16" i="1"/>
  <c r="E15" i="1"/>
  <c r="G17" i="2" l="1"/>
  <c r="B22" i="2"/>
  <c r="F17" i="2"/>
  <c r="E17" i="2"/>
  <c r="D17" i="2"/>
  <c r="C17" i="2"/>
  <c r="H17" i="2"/>
  <c r="J10" i="2"/>
  <c r="J14" i="2" s="1"/>
  <c r="J23" i="2" s="1"/>
  <c r="K10" i="2"/>
  <c r="K14" i="2" s="1"/>
  <c r="K23" i="2" s="1"/>
  <c r="F17" i="1"/>
  <c r="B22" i="1"/>
  <c r="E16" i="1"/>
  <c r="H16" i="1"/>
  <c r="G16" i="1"/>
  <c r="C16" i="1"/>
  <c r="B23" i="2" l="1"/>
  <c r="C22" i="2"/>
  <c r="H22" i="2"/>
  <c r="G22" i="2"/>
  <c r="D22" i="2"/>
  <c r="F22" i="2"/>
  <c r="E22" i="2"/>
  <c r="F22" i="1"/>
  <c r="B23" i="1"/>
  <c r="D17" i="1"/>
  <c r="E17" i="1"/>
  <c r="J10" i="1" s="1"/>
  <c r="J14" i="1" s="1"/>
  <c r="H17" i="1"/>
  <c r="C17" i="1"/>
  <c r="K10" i="1"/>
  <c r="K14" i="1" s="1"/>
  <c r="G17" i="1"/>
  <c r="D22" i="1"/>
  <c r="E22" i="1"/>
  <c r="G22" i="1"/>
  <c r="C22" i="1"/>
  <c r="H22" i="1"/>
  <c r="H23" i="2" l="1"/>
  <c r="G23" i="2"/>
  <c r="F23" i="2"/>
  <c r="E23" i="2"/>
  <c r="B24" i="2"/>
  <c r="D23" i="2"/>
  <c r="C23" i="2"/>
  <c r="B24" i="1"/>
  <c r="F23" i="1"/>
  <c r="G23" i="1"/>
  <c r="C23" i="1"/>
  <c r="H23" i="1"/>
  <c r="D23" i="1"/>
  <c r="E23" i="1"/>
  <c r="B25" i="2" l="1"/>
  <c r="H24" i="2"/>
  <c r="G24" i="2"/>
  <c r="F24" i="2"/>
  <c r="E24" i="2"/>
  <c r="D24" i="2"/>
  <c r="C24" i="2"/>
  <c r="B25" i="1"/>
  <c r="F24" i="1"/>
  <c r="G24" i="1"/>
  <c r="C24" i="1"/>
  <c r="H24" i="1"/>
  <c r="D24" i="1"/>
  <c r="E24" i="1"/>
  <c r="H25" i="2" l="1"/>
  <c r="B26" i="2"/>
  <c r="G25" i="2"/>
  <c r="F25" i="2"/>
  <c r="C25" i="2"/>
  <c r="E25" i="2"/>
  <c r="D25" i="2"/>
  <c r="B26" i="1"/>
  <c r="F25" i="1"/>
  <c r="G25" i="1"/>
  <c r="C25" i="1"/>
  <c r="H25" i="1"/>
  <c r="D25" i="1"/>
  <c r="E25" i="1"/>
  <c r="C26" i="2" l="1"/>
  <c r="B27" i="2"/>
  <c r="H26" i="2"/>
  <c r="G26" i="2"/>
  <c r="F26" i="2"/>
  <c r="E26" i="2"/>
  <c r="D26" i="2"/>
  <c r="B27" i="1"/>
  <c r="F26" i="1"/>
  <c r="E26" i="1"/>
  <c r="G26" i="1"/>
  <c r="C26" i="1"/>
  <c r="H26" i="1"/>
  <c r="D26" i="1"/>
  <c r="D27" i="2" l="1"/>
  <c r="C27" i="2"/>
  <c r="B28" i="2"/>
  <c r="H27" i="2"/>
  <c r="E27" i="2"/>
  <c r="G27" i="2"/>
  <c r="F27" i="2"/>
  <c r="B28" i="1"/>
  <c r="F27" i="1"/>
  <c r="E27" i="1"/>
  <c r="G27" i="1"/>
  <c r="C27" i="1"/>
  <c r="H27" i="1"/>
  <c r="D27" i="1"/>
  <c r="E28" i="2" l="1"/>
  <c r="J18" i="2" s="1"/>
  <c r="J22" i="2" s="1"/>
  <c r="D28" i="2"/>
  <c r="C28" i="2"/>
  <c r="B35" i="2"/>
  <c r="H28" i="2"/>
  <c r="G28" i="2"/>
  <c r="F28" i="2"/>
  <c r="K18" i="2" s="1"/>
  <c r="K22" i="2" s="1"/>
  <c r="F28" i="1"/>
  <c r="K18" i="1" s="1"/>
  <c r="K22" i="1" s="1"/>
  <c r="K29" i="1" s="1"/>
  <c r="J30" i="1" s="1"/>
  <c r="B35" i="1"/>
  <c r="E28" i="1"/>
  <c r="J18" i="1" s="1"/>
  <c r="J22" i="1" s="1"/>
  <c r="D28" i="1"/>
  <c r="H28" i="1"/>
  <c r="G28" i="1"/>
  <c r="C28" i="1"/>
  <c r="J29" i="2" l="1"/>
  <c r="J36" i="2"/>
  <c r="K36" i="2"/>
  <c r="K29" i="2"/>
  <c r="F35" i="2"/>
  <c r="D35" i="2"/>
  <c r="E35" i="2"/>
  <c r="B36" i="2"/>
  <c r="C35" i="2"/>
  <c r="G35" i="2"/>
  <c r="H35" i="2"/>
  <c r="H35" i="1"/>
  <c r="C35" i="1"/>
  <c r="G35" i="1"/>
  <c r="D35" i="1"/>
  <c r="B36" i="1"/>
  <c r="F35" i="1"/>
  <c r="E35" i="1"/>
  <c r="J30" i="2" l="1"/>
  <c r="E36" i="2"/>
  <c r="D36" i="2"/>
  <c r="B37" i="2"/>
  <c r="C36" i="2"/>
  <c r="H36" i="2"/>
  <c r="G36" i="2"/>
  <c r="F36" i="2"/>
  <c r="B37" i="1"/>
  <c r="C36" i="1"/>
  <c r="G36" i="1"/>
  <c r="H36" i="1"/>
  <c r="F36" i="1"/>
  <c r="E36" i="1"/>
  <c r="D36" i="1"/>
  <c r="D37" i="2" l="1"/>
  <c r="C37" i="2"/>
  <c r="B38" i="2"/>
  <c r="H37" i="2"/>
  <c r="G37" i="2"/>
  <c r="E37" i="2"/>
  <c r="F37" i="2"/>
  <c r="B38" i="1"/>
  <c r="H37" i="1"/>
  <c r="D37" i="1"/>
  <c r="C37" i="1"/>
  <c r="G37" i="1"/>
  <c r="F37" i="1"/>
  <c r="E37" i="1"/>
  <c r="E38" i="2" l="1"/>
  <c r="D38" i="2"/>
  <c r="C38" i="2"/>
  <c r="B39" i="2"/>
  <c r="F38" i="2"/>
  <c r="H38" i="2"/>
  <c r="G38" i="2"/>
  <c r="B39" i="1"/>
  <c r="H38" i="1"/>
  <c r="D38" i="1"/>
  <c r="C38" i="1"/>
  <c r="E38" i="1"/>
  <c r="G38" i="1"/>
  <c r="F38" i="1"/>
  <c r="F39" i="2" l="1"/>
  <c r="D39" i="2"/>
  <c r="E39" i="2"/>
  <c r="C39" i="2"/>
  <c r="B40" i="2"/>
  <c r="H39" i="2"/>
  <c r="G39" i="2"/>
  <c r="B40" i="1"/>
  <c r="E39" i="1"/>
  <c r="H39" i="1"/>
  <c r="D39" i="1"/>
  <c r="C39" i="1"/>
  <c r="G39" i="1"/>
  <c r="F39" i="1"/>
  <c r="G40" i="2" l="1"/>
  <c r="F40" i="2"/>
  <c r="E40" i="2"/>
  <c r="D40" i="2"/>
  <c r="C40" i="2"/>
  <c r="H40" i="2"/>
  <c r="B41" i="2"/>
  <c r="B41" i="1"/>
  <c r="E40" i="1"/>
  <c r="F40" i="1"/>
  <c r="C40" i="1"/>
  <c r="H40" i="1"/>
  <c r="D40" i="1"/>
  <c r="G40" i="1"/>
  <c r="H41" i="2" l="1"/>
  <c r="G41" i="2"/>
  <c r="F41" i="2"/>
  <c r="E41" i="2"/>
  <c r="D41" i="2"/>
  <c r="B42" i="2"/>
  <c r="C41" i="2"/>
  <c r="B42" i="1"/>
  <c r="F41" i="1"/>
  <c r="G41" i="1"/>
  <c r="E41" i="1"/>
  <c r="H41" i="1"/>
  <c r="D41" i="1"/>
  <c r="C41" i="1"/>
  <c r="B43" i="2" l="1"/>
  <c r="H42" i="2"/>
  <c r="G42" i="2"/>
  <c r="F42" i="2"/>
  <c r="E42" i="2"/>
  <c r="D42" i="2"/>
  <c r="C42" i="2"/>
  <c r="B43" i="1"/>
  <c r="F42" i="1"/>
  <c r="E42" i="1"/>
  <c r="H42" i="1"/>
  <c r="D42" i="1"/>
  <c r="C42" i="1"/>
  <c r="G42" i="1"/>
  <c r="H43" i="2" l="1"/>
  <c r="B44" i="2"/>
  <c r="G43" i="2"/>
  <c r="F43" i="2"/>
  <c r="E43" i="2"/>
  <c r="C43" i="2"/>
  <c r="D43" i="2"/>
  <c r="B44" i="1"/>
  <c r="G43" i="1"/>
  <c r="C43" i="1"/>
  <c r="F43" i="1"/>
  <c r="E43" i="1"/>
  <c r="D43" i="1"/>
  <c r="H43" i="1"/>
  <c r="C44" i="2" l="1"/>
  <c r="H44" i="2"/>
  <c r="G44" i="2"/>
  <c r="F44" i="2"/>
  <c r="K31" i="2" s="1"/>
  <c r="K35" i="2" s="1"/>
  <c r="K45" i="2" s="1"/>
  <c r="E44" i="2"/>
  <c r="J31" i="2" s="1"/>
  <c r="J35" i="2" s="1"/>
  <c r="J45" i="2" s="1"/>
  <c r="D44" i="2"/>
  <c r="C44" i="1"/>
  <c r="G44" i="1"/>
  <c r="H44" i="1"/>
  <c r="E44" i="1"/>
  <c r="J31" i="1" s="1"/>
  <c r="J35" i="1" s="1"/>
  <c r="J45" i="1" s="1"/>
  <c r="D44" i="1"/>
  <c r="F44" i="1"/>
  <c r="K31" i="1" s="1"/>
  <c r="K35" i="1" s="1"/>
  <c r="K45" i="1" s="1"/>
  <c r="J46" i="2" l="1"/>
  <c r="J46" i="1"/>
</calcChain>
</file>

<file path=xl/sharedStrings.xml><?xml version="1.0" encoding="utf-8"?>
<sst xmlns="http://schemas.openxmlformats.org/spreadsheetml/2006/main" count="110" uniqueCount="40">
  <si>
    <t xml:space="preserve">QUẢN LÝ TÀI CHÍNH CÁ NHÂN </t>
  </si>
  <si>
    <t>Bắt buộc</t>
  </si>
  <si>
    <t>Giải trí</t>
  </si>
  <si>
    <t xml:space="preserve">Tiết kiệm </t>
  </si>
  <si>
    <t>Đầu tư</t>
  </si>
  <si>
    <t xml:space="preserve">Từ thiện </t>
  </si>
  <si>
    <t>Phát triển bản thân</t>
  </si>
  <si>
    <t>GIAI ĐOẠN 1</t>
  </si>
  <si>
    <t>22 tuổi</t>
  </si>
  <si>
    <t>23 tuổi</t>
  </si>
  <si>
    <t>24 tuổi</t>
  </si>
  <si>
    <t>GIAI ĐOẠN 2</t>
  </si>
  <si>
    <t xml:space="preserve">25 tuổi </t>
  </si>
  <si>
    <t>26 tuổi</t>
  </si>
  <si>
    <t xml:space="preserve">27 tuổi </t>
  </si>
  <si>
    <t>28 tuổi</t>
  </si>
  <si>
    <t>GIAI ĐOẠN 3</t>
  </si>
  <si>
    <t xml:space="preserve">29 tuổi </t>
  </si>
  <si>
    <t xml:space="preserve">30 tuổi </t>
  </si>
  <si>
    <t xml:space="preserve">31 tuổi </t>
  </si>
  <si>
    <t xml:space="preserve">32 tuổi </t>
  </si>
  <si>
    <t xml:space="preserve">33 tuổi </t>
  </si>
  <si>
    <t xml:space="preserve">34 tuổi </t>
  </si>
  <si>
    <t>35 tuổi</t>
  </si>
  <si>
    <t>[C]</t>
  </si>
  <si>
    <t>[I]</t>
  </si>
  <si>
    <t>[N]</t>
  </si>
  <si>
    <t>Tiết kiệm</t>
  </si>
  <si>
    <t xml:space="preserve">Đầu tư </t>
  </si>
  <si>
    <t>GIAI ĐOẠN 4</t>
  </si>
  <si>
    <t xml:space="preserve">36 tuổi </t>
  </si>
  <si>
    <t xml:space="preserve">37 tuổi </t>
  </si>
  <si>
    <t xml:space="preserve">38 tuổi </t>
  </si>
  <si>
    <t xml:space="preserve">39 tuổi </t>
  </si>
  <si>
    <t xml:space="preserve">40 tuổi </t>
  </si>
  <si>
    <t xml:space="preserve">41 tuổi </t>
  </si>
  <si>
    <t>42 tuổi</t>
  </si>
  <si>
    <t>43 tuổi</t>
  </si>
  <si>
    <t xml:space="preserve">44 tuổi </t>
  </si>
  <si>
    <t>45 tuổi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</si>
</sst>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_(* #,##0.0000_);_(* \(#,##0.00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9"/>
      <color rgb="FFFF0000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5" tint="-0.249977111117893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9" fontId="2" fillId="0" borderId="0" xfId="0" applyNumberFormat="1" applyFont="1"/>
    <xf numFmtId="43" fontId="2" fillId="0" borderId="0" xfId="1" applyFont="1"/>
    <xf numFmtId="164" fontId="2" fillId="0" borderId="0" xfId="1" applyNumberFormat="1" applyFont="1"/>
    <xf numFmtId="164" fontId="2" fillId="0" borderId="0" xfId="0" applyNumberFormat="1" applyFont="1"/>
    <xf numFmtId="9" fontId="3" fillId="0" borderId="0" xfId="0" applyNumberFormat="1" applyFont="1" applyAlignment="1">
      <alignment horizontal="center"/>
    </xf>
    <xf numFmtId="0" fontId="4" fillId="0" borderId="0" xfId="0" applyFont="1"/>
    <xf numFmtId="164" fontId="4" fillId="2" borderId="0" xfId="1" applyNumberFormat="1" applyFont="1" applyFill="1"/>
    <xf numFmtId="164" fontId="5" fillId="0" borderId="0" xfId="1" applyNumberFormat="1" applyFont="1"/>
    <xf numFmtId="164" fontId="5" fillId="0" borderId="0" xfId="0" applyNumberFormat="1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164" fontId="8" fillId="0" borderId="0" xfId="1" applyNumberFormat="1" applyFont="1"/>
    <xf numFmtId="165" fontId="8" fillId="0" borderId="0" xfId="1" applyNumberFormat="1" applyFont="1"/>
    <xf numFmtId="0" fontId="8" fillId="0" borderId="0" xfId="0" applyFont="1"/>
    <xf numFmtId="0" fontId="9" fillId="0" borderId="0" xfId="0" applyFont="1" applyAlignment="1">
      <alignment horizontal="center"/>
    </xf>
    <xf numFmtId="164" fontId="10" fillId="2" borderId="0" xfId="0" applyNumberFormat="1" applyFont="1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D61F5-70D8-407D-9614-6143184D9108}">
  <dimension ref="A1:L46"/>
  <sheetViews>
    <sheetView topLeftCell="A3" workbookViewId="0">
      <pane ySplit="1770" topLeftCell="A18" activePane="bottomLeft"/>
      <selection activeCell="A3" sqref="A1:XFD1048576"/>
      <selection pane="bottomLeft" activeCell="K18" sqref="K18"/>
    </sheetView>
  </sheetViews>
  <sheetFormatPr defaultRowHeight="25.05" customHeight="1" x14ac:dyDescent="0.45"/>
  <cols>
    <col min="1" max="1" width="15.3984375" style="1" customWidth="1"/>
    <col min="2" max="2" width="13.73046875" style="4" customWidth="1"/>
    <col min="3" max="3" width="11.796875" style="1" bestFit="1" customWidth="1"/>
    <col min="4" max="7" width="10.73046875" style="1" bestFit="1" customWidth="1"/>
    <col min="8" max="8" width="16.53125" style="1" bestFit="1" customWidth="1"/>
    <col min="9" max="9" width="9.06640625" style="1"/>
    <col min="10" max="11" width="15.59765625" style="1" bestFit="1" customWidth="1"/>
    <col min="12" max="12" width="11.796875" style="1" bestFit="1" customWidth="1"/>
    <col min="13" max="16384" width="9.06640625" style="1"/>
  </cols>
  <sheetData>
    <row r="1" spans="1:12" ht="25.05" customHeight="1" x14ac:dyDescent="0.45">
      <c r="A1" s="1" t="s">
        <v>0</v>
      </c>
    </row>
    <row r="3" spans="1:12" ht="25.05" customHeight="1" x14ac:dyDescent="0.45">
      <c r="C3" s="16" t="s">
        <v>1</v>
      </c>
      <c r="D3" s="16" t="s">
        <v>2</v>
      </c>
      <c r="E3" s="16" t="s">
        <v>3</v>
      </c>
      <c r="F3" s="16" t="s">
        <v>4</v>
      </c>
      <c r="G3" s="16" t="s">
        <v>5</v>
      </c>
      <c r="H3" s="16" t="s">
        <v>6</v>
      </c>
      <c r="I3" s="12" t="s">
        <v>24</v>
      </c>
      <c r="J3" s="13">
        <f>SUM(E7:E9)/3</f>
        <v>277800</v>
      </c>
      <c r="K3" s="13">
        <f>SUM(F7:F9)/3</f>
        <v>277800</v>
      </c>
    </row>
    <row r="4" spans="1:12" ht="25.05" customHeight="1" x14ac:dyDescent="0.45">
      <c r="I4" s="12" t="s">
        <v>25</v>
      </c>
      <c r="J4" s="14">
        <f>7%/12</f>
        <v>5.8333333333333336E-3</v>
      </c>
      <c r="K4" s="14">
        <f>12%/12</f>
        <v>0.01</v>
      </c>
    </row>
    <row r="5" spans="1:12" ht="25.05" customHeight="1" x14ac:dyDescent="0.45">
      <c r="I5" s="12" t="s">
        <v>26</v>
      </c>
      <c r="J5" s="15">
        <v>36</v>
      </c>
      <c r="K5" s="15">
        <v>36</v>
      </c>
    </row>
    <row r="6" spans="1:12" ht="25.05" customHeight="1" x14ac:dyDescent="0.45">
      <c r="A6" s="7" t="s">
        <v>7</v>
      </c>
      <c r="B6" s="3">
        <v>1.1499999999999999</v>
      </c>
      <c r="C6" s="6">
        <v>0.8</v>
      </c>
      <c r="D6" s="6">
        <v>0.05</v>
      </c>
      <c r="E6" s="6">
        <v>0.03</v>
      </c>
      <c r="F6" s="6">
        <v>0.03</v>
      </c>
      <c r="G6" s="6">
        <v>0.03</v>
      </c>
      <c r="H6" s="6">
        <v>0.06</v>
      </c>
      <c r="I6" s="2">
        <f>SUM(C6:H6)</f>
        <v>1.0000000000000002</v>
      </c>
      <c r="J6" s="11" t="s">
        <v>27</v>
      </c>
      <c r="K6" s="11" t="s">
        <v>28</v>
      </c>
    </row>
    <row r="7" spans="1:12" ht="25.05" customHeight="1" x14ac:dyDescent="0.45">
      <c r="A7" s="1" t="s">
        <v>8</v>
      </c>
      <c r="B7" s="9">
        <v>8000000</v>
      </c>
      <c r="C7" s="10">
        <f>B7*$C$6</f>
        <v>6400000</v>
      </c>
      <c r="D7" s="10">
        <f>B7*$D$6</f>
        <v>400000</v>
      </c>
      <c r="E7" s="10">
        <f>B7*$E$6</f>
        <v>240000</v>
      </c>
      <c r="F7" s="10">
        <f>B7*$F$6</f>
        <v>240000</v>
      </c>
      <c r="G7" s="10">
        <f>B7*$G$6</f>
        <v>240000</v>
      </c>
      <c r="H7" s="10">
        <f>B7*$H$6</f>
        <v>480000</v>
      </c>
      <c r="J7" s="8">
        <f>FV(J4,J5,-J3)</f>
        <v>11092581.977329807</v>
      </c>
      <c r="K7" s="8">
        <f>FV(K4,K5,-K3)</f>
        <v>11966756.80817412</v>
      </c>
      <c r="L7" s="4"/>
    </row>
    <row r="8" spans="1:12" ht="25.05" customHeight="1" x14ac:dyDescent="0.45">
      <c r="A8" s="1" t="s">
        <v>9</v>
      </c>
      <c r="B8" s="9">
        <f>B7*$B$6</f>
        <v>9200000</v>
      </c>
      <c r="C8" s="10">
        <f>B8*$C$6</f>
        <v>7360000</v>
      </c>
      <c r="D8" s="10">
        <f>B8*$D$6</f>
        <v>460000</v>
      </c>
      <c r="E8" s="10">
        <f>B8*$E$6</f>
        <v>276000</v>
      </c>
      <c r="F8" s="10">
        <f t="shared" ref="F8:F9" si="0">B8*$F$6</f>
        <v>276000</v>
      </c>
      <c r="G8" s="10">
        <f>B8*$G$6</f>
        <v>276000</v>
      </c>
      <c r="H8" s="10">
        <f>B8*$H$6</f>
        <v>552000</v>
      </c>
      <c r="J8" s="4"/>
      <c r="K8" s="4"/>
    </row>
    <row r="9" spans="1:12" ht="25.05" customHeight="1" x14ac:dyDescent="0.45">
      <c r="A9" s="1" t="s">
        <v>10</v>
      </c>
      <c r="B9" s="9">
        <f>B8*$B$6</f>
        <v>10580000</v>
      </c>
      <c r="C9" s="10">
        <f>B9*$C$6</f>
        <v>8464000</v>
      </c>
      <c r="D9" s="10">
        <f>B9*$D$6</f>
        <v>529000</v>
      </c>
      <c r="E9" s="10">
        <f>B9*$E$6</f>
        <v>317400</v>
      </c>
      <c r="F9" s="10">
        <f t="shared" si="0"/>
        <v>317400</v>
      </c>
      <c r="G9" s="10">
        <f>B9*$G$6</f>
        <v>317400</v>
      </c>
      <c r="H9" s="10">
        <f>B9*$H$6</f>
        <v>634800</v>
      </c>
      <c r="J9" s="4"/>
      <c r="K9" s="4"/>
    </row>
    <row r="10" spans="1:12" ht="25.05" customHeight="1" x14ac:dyDescent="0.45">
      <c r="C10" s="5"/>
      <c r="D10" s="5"/>
      <c r="E10" s="5"/>
      <c r="F10" s="5"/>
      <c r="G10" s="5"/>
      <c r="H10" s="5"/>
      <c r="I10" s="12" t="s">
        <v>24</v>
      </c>
      <c r="J10" s="13">
        <f>SUM(E14:E17)/4</f>
        <v>1479237.4099999995</v>
      </c>
      <c r="K10" s="13">
        <f>SUM(F14:F17)/4</f>
        <v>1849046.7624999995</v>
      </c>
    </row>
    <row r="11" spans="1:12" ht="25.05" customHeight="1" x14ac:dyDescent="0.45">
      <c r="C11" s="5"/>
      <c r="D11" s="5"/>
      <c r="E11" s="5"/>
      <c r="F11" s="5"/>
      <c r="G11" s="5"/>
      <c r="H11" s="5"/>
      <c r="I11" s="12" t="s">
        <v>25</v>
      </c>
      <c r="J11" s="14">
        <f>7%/12</f>
        <v>5.8333333333333336E-3</v>
      </c>
      <c r="K11" s="14">
        <f>12%/12</f>
        <v>0.01</v>
      </c>
    </row>
    <row r="12" spans="1:12" ht="25.05" customHeight="1" x14ac:dyDescent="0.45">
      <c r="B12" s="3">
        <v>1.4</v>
      </c>
      <c r="C12" s="5"/>
      <c r="D12" s="5"/>
      <c r="E12" s="5"/>
      <c r="F12" s="5"/>
      <c r="G12" s="5"/>
      <c r="H12" s="5"/>
      <c r="I12" s="12" t="s">
        <v>26</v>
      </c>
      <c r="J12" s="15">
        <v>48</v>
      </c>
      <c r="K12" s="15">
        <v>48</v>
      </c>
    </row>
    <row r="13" spans="1:12" ht="25.05" customHeight="1" x14ac:dyDescent="0.45">
      <c r="A13" s="7" t="s">
        <v>11</v>
      </c>
      <c r="B13" s="3">
        <v>1.1499999999999999</v>
      </c>
      <c r="C13" s="6">
        <v>0.6</v>
      </c>
      <c r="D13" s="6">
        <v>7.0000000000000007E-2</v>
      </c>
      <c r="E13" s="6">
        <v>0.08</v>
      </c>
      <c r="F13" s="6">
        <v>0.1</v>
      </c>
      <c r="G13" s="6">
        <v>0.05</v>
      </c>
      <c r="H13" s="6">
        <v>0.1</v>
      </c>
      <c r="I13" s="2">
        <f>SUM(C13:H13)</f>
        <v>0.99999999999999989</v>
      </c>
      <c r="J13" s="11" t="s">
        <v>27</v>
      </c>
      <c r="K13" s="11" t="s">
        <v>28</v>
      </c>
    </row>
    <row r="14" spans="1:12" ht="25.05" customHeight="1" x14ac:dyDescent="0.45">
      <c r="A14" s="1" t="s">
        <v>12</v>
      </c>
      <c r="B14" s="9">
        <f>B9*B12</f>
        <v>14811999.999999998</v>
      </c>
      <c r="C14" s="10">
        <f>B14*$C$13</f>
        <v>8887199.9999999981</v>
      </c>
      <c r="D14" s="10">
        <f>B14*$D$13</f>
        <v>1036840</v>
      </c>
      <c r="E14" s="10">
        <f>B14*$E$13</f>
        <v>1184959.9999999998</v>
      </c>
      <c r="F14" s="10">
        <f>B14*$F$13</f>
        <v>1481200</v>
      </c>
      <c r="G14" s="10">
        <f>B14*$G$13</f>
        <v>740600</v>
      </c>
      <c r="H14" s="10">
        <f>B14*$H$13</f>
        <v>1481200</v>
      </c>
      <c r="J14" s="8">
        <f>FV(J11,J12,-J10)</f>
        <v>81667567.577758551</v>
      </c>
      <c r="K14" s="8">
        <f>FV(K11,K12,-K10)</f>
        <v>113203464.68568356</v>
      </c>
    </row>
    <row r="15" spans="1:12" ht="25.05" customHeight="1" x14ac:dyDescent="0.45">
      <c r="A15" s="1" t="s">
        <v>13</v>
      </c>
      <c r="B15" s="9">
        <f>B14*$B$13</f>
        <v>17033799.999999996</v>
      </c>
      <c r="C15" s="10">
        <f t="shared" ref="C15:C17" si="1">B15*$C$13</f>
        <v>10220279.999999998</v>
      </c>
      <c r="D15" s="10">
        <f t="shared" ref="D15:D17" si="2">B15*$D$13</f>
        <v>1192365.9999999998</v>
      </c>
      <c r="E15" s="10">
        <f t="shared" ref="E15:E17" si="3">B15*$E$13</f>
        <v>1362703.9999999998</v>
      </c>
      <c r="F15" s="10">
        <f t="shared" ref="F15:F17" si="4">B15*$F$13</f>
        <v>1703379.9999999998</v>
      </c>
      <c r="G15" s="10">
        <f t="shared" ref="G15:G17" si="5">B15*$G$13</f>
        <v>851689.99999999988</v>
      </c>
      <c r="H15" s="10">
        <f t="shared" ref="H15:H17" si="6">B15*$H$13</f>
        <v>1703379.9999999998</v>
      </c>
      <c r="J15" s="8">
        <f>J7*(1+J11*12)^(J12/12)</f>
        <v>14540112.196481822</v>
      </c>
      <c r="K15" s="8">
        <f>K7*(1+0.12)^(K12/12)</f>
        <v>18829923.514073789</v>
      </c>
    </row>
    <row r="16" spans="1:12" ht="25.05" customHeight="1" x14ac:dyDescent="0.45">
      <c r="A16" s="1" t="s">
        <v>14</v>
      </c>
      <c r="B16" s="9">
        <f t="shared" ref="B16:B17" si="7">B15*$B$13</f>
        <v>19588869.999999993</v>
      </c>
      <c r="C16" s="10">
        <f t="shared" si="1"/>
        <v>11753321.999999994</v>
      </c>
      <c r="D16" s="10">
        <f t="shared" si="2"/>
        <v>1371220.8999999997</v>
      </c>
      <c r="E16" s="10">
        <f t="shared" si="3"/>
        <v>1567109.5999999994</v>
      </c>
      <c r="F16" s="10">
        <f t="shared" si="4"/>
        <v>1958886.9999999993</v>
      </c>
      <c r="G16" s="10">
        <f t="shared" si="5"/>
        <v>979443.49999999965</v>
      </c>
      <c r="H16" s="10">
        <f t="shared" si="6"/>
        <v>1958886.9999999993</v>
      </c>
    </row>
    <row r="17" spans="1:11" ht="25.05" customHeight="1" x14ac:dyDescent="0.45">
      <c r="A17" s="1" t="s">
        <v>15</v>
      </c>
      <c r="B17" s="9">
        <f t="shared" si="7"/>
        <v>22527200.499999989</v>
      </c>
      <c r="C17" s="10">
        <f t="shared" si="1"/>
        <v>13516320.299999993</v>
      </c>
      <c r="D17" s="10">
        <f t="shared" si="2"/>
        <v>1576904.0349999995</v>
      </c>
      <c r="E17" s="10">
        <f t="shared" si="3"/>
        <v>1802176.0399999991</v>
      </c>
      <c r="F17" s="10">
        <f t="shared" si="4"/>
        <v>2252720.0499999989</v>
      </c>
      <c r="G17" s="10">
        <f t="shared" si="5"/>
        <v>1126360.0249999994</v>
      </c>
      <c r="H17" s="10">
        <f t="shared" si="6"/>
        <v>2252720.0499999989</v>
      </c>
    </row>
    <row r="18" spans="1:11" ht="25.05" customHeight="1" x14ac:dyDescent="0.45">
      <c r="C18" s="5"/>
      <c r="D18" s="5"/>
      <c r="E18" s="5"/>
      <c r="F18" s="5"/>
      <c r="G18" s="5"/>
      <c r="H18" s="5"/>
      <c r="I18" s="12" t="s">
        <v>24</v>
      </c>
      <c r="J18" s="13">
        <f>SUM(E22:E28)/7</f>
        <v>3969074.6326174447</v>
      </c>
      <c r="K18" s="13">
        <f>SUM(F22:F28)/7</f>
        <v>6747426.8754496565</v>
      </c>
    </row>
    <row r="19" spans="1:11" ht="25.05" customHeight="1" x14ac:dyDescent="0.45">
      <c r="C19" s="5"/>
      <c r="D19" s="5"/>
      <c r="E19" s="5"/>
      <c r="F19" s="5"/>
      <c r="G19" s="5"/>
      <c r="H19" s="5"/>
      <c r="I19" s="12" t="s">
        <v>25</v>
      </c>
      <c r="J19" s="14">
        <f>7%/12</f>
        <v>5.8333333333333336E-3</v>
      </c>
      <c r="K19" s="14">
        <f>14%/12</f>
        <v>1.1666666666666667E-2</v>
      </c>
    </row>
    <row r="20" spans="1:11" ht="25.05" customHeight="1" x14ac:dyDescent="0.45">
      <c r="B20" s="3">
        <v>1.3</v>
      </c>
      <c r="C20" s="5"/>
      <c r="D20" s="5"/>
      <c r="E20" s="5"/>
      <c r="F20" s="5"/>
      <c r="G20" s="5"/>
      <c r="H20" s="5"/>
      <c r="I20" s="12" t="s">
        <v>26</v>
      </c>
      <c r="J20" s="15">
        <v>84</v>
      </c>
      <c r="K20" s="15">
        <v>84</v>
      </c>
    </row>
    <row r="21" spans="1:11" ht="25.05" customHeight="1" x14ac:dyDescent="0.45">
      <c r="A21" s="7" t="s">
        <v>16</v>
      </c>
      <c r="B21" s="3">
        <v>1.1000000000000001</v>
      </c>
      <c r="C21" s="6">
        <v>0.55000000000000004</v>
      </c>
      <c r="D21" s="6">
        <v>0.08</v>
      </c>
      <c r="E21" s="6">
        <v>0.1</v>
      </c>
      <c r="F21" s="6">
        <v>0.17</v>
      </c>
      <c r="G21" s="6">
        <v>0.03</v>
      </c>
      <c r="H21" s="6">
        <v>7.0000000000000007E-2</v>
      </c>
      <c r="I21" s="2">
        <f>SUM(C21:H21)</f>
        <v>1</v>
      </c>
      <c r="J21" s="11" t="s">
        <v>27</v>
      </c>
      <c r="K21" s="11" t="s">
        <v>28</v>
      </c>
    </row>
    <row r="22" spans="1:11" ht="25.05" customHeight="1" x14ac:dyDescent="0.45">
      <c r="A22" s="1" t="s">
        <v>17</v>
      </c>
      <c r="B22" s="9">
        <f>B17*B20</f>
        <v>29285360.649999987</v>
      </c>
      <c r="C22" s="10">
        <f>B22*$C$21</f>
        <v>16106948.357499994</v>
      </c>
      <c r="D22" s="10">
        <f>B22*$D$21</f>
        <v>2342828.851999999</v>
      </c>
      <c r="E22" s="10">
        <f>B22*$E$21</f>
        <v>2928536.064999999</v>
      </c>
      <c r="F22" s="10">
        <f>B22*$F$21</f>
        <v>4978511.3104999978</v>
      </c>
      <c r="G22" s="10">
        <f>B22*$G$21</f>
        <v>878560.81949999963</v>
      </c>
      <c r="H22" s="10">
        <f>B22*$H$21</f>
        <v>2049975.2454999993</v>
      </c>
      <c r="J22" s="8">
        <f>FV(J19,J20,-J18)</f>
        <v>428656014.63444692</v>
      </c>
      <c r="K22" s="8">
        <f>FV(K19,K20,-K18)</f>
        <v>953923063.80788589</v>
      </c>
    </row>
    <row r="23" spans="1:11" ht="25.05" customHeight="1" x14ac:dyDescent="0.45">
      <c r="A23" s="1" t="s">
        <v>18</v>
      </c>
      <c r="B23" s="9">
        <f>B22*$B$21</f>
        <v>32213896.714999989</v>
      </c>
      <c r="C23" s="10">
        <f t="shared" ref="C23:C28" si="8">B23*$C$21</f>
        <v>17717643.193249997</v>
      </c>
      <c r="D23" s="10">
        <f t="shared" ref="D23:D28" si="9">B23*$D$21</f>
        <v>2577111.7371999989</v>
      </c>
      <c r="E23" s="10">
        <f t="shared" ref="E23:E28" si="10">B23*$E$21</f>
        <v>3221389.6714999992</v>
      </c>
      <c r="F23" s="10">
        <f t="shared" ref="F23:F28" si="11">B23*$F$21</f>
        <v>5476362.4415499987</v>
      </c>
      <c r="G23" s="10">
        <f t="shared" ref="G23:G28" si="12">B23*$G$21</f>
        <v>966416.90144999966</v>
      </c>
      <c r="H23" s="10">
        <f t="shared" ref="H23:H28" si="13">B23*$H$21</f>
        <v>2254972.7700499995</v>
      </c>
      <c r="J23" s="8">
        <f>SUM(J14:J15)*(1+J19*12)^(J20/12)</f>
        <v>154488510.0764437</v>
      </c>
      <c r="K23" s="8">
        <f>SUM(K14:K15)*(1+K19*12)^(K20/12)</f>
        <v>330383026.70013964</v>
      </c>
    </row>
    <row r="24" spans="1:11" ht="25.05" customHeight="1" x14ac:dyDescent="0.45">
      <c r="A24" s="1" t="s">
        <v>19</v>
      </c>
      <c r="B24" s="9">
        <f t="shared" ref="B24:B28" si="14">B23*$B$21</f>
        <v>35435286.386499994</v>
      </c>
      <c r="C24" s="10">
        <f t="shared" si="8"/>
        <v>19489407.512574997</v>
      </c>
      <c r="D24" s="10">
        <f t="shared" si="9"/>
        <v>2834822.9109199997</v>
      </c>
      <c r="E24" s="10">
        <f t="shared" si="10"/>
        <v>3543528.6386499996</v>
      </c>
      <c r="F24" s="10">
        <f t="shared" si="11"/>
        <v>6023998.6857049996</v>
      </c>
      <c r="G24" s="10">
        <f t="shared" si="12"/>
        <v>1063058.5915949997</v>
      </c>
      <c r="H24" s="10">
        <f t="shared" si="13"/>
        <v>2480470.047055</v>
      </c>
    </row>
    <row r="25" spans="1:11" ht="25.05" customHeight="1" x14ac:dyDescent="0.45">
      <c r="A25" s="1" t="s">
        <v>20</v>
      </c>
      <c r="B25" s="9">
        <f t="shared" si="14"/>
        <v>38978815.025149994</v>
      </c>
      <c r="C25" s="10">
        <f t="shared" si="8"/>
        <v>21438348.263832498</v>
      </c>
      <c r="D25" s="10">
        <f t="shared" si="9"/>
        <v>3118305.2020119997</v>
      </c>
      <c r="E25" s="10">
        <f t="shared" si="10"/>
        <v>3897881.5025149994</v>
      </c>
      <c r="F25" s="10">
        <f t="shared" si="11"/>
        <v>6626398.5542754997</v>
      </c>
      <c r="G25" s="10">
        <f t="shared" si="12"/>
        <v>1169364.4507544998</v>
      </c>
      <c r="H25" s="10">
        <f t="shared" si="13"/>
        <v>2728517.0517604998</v>
      </c>
    </row>
    <row r="26" spans="1:11" ht="25.05" customHeight="1" x14ac:dyDescent="0.45">
      <c r="A26" s="1" t="s">
        <v>21</v>
      </c>
      <c r="B26" s="9">
        <f t="shared" si="14"/>
        <v>42876696.527664997</v>
      </c>
      <c r="C26" s="10">
        <f t="shared" si="8"/>
        <v>23582183.09021575</v>
      </c>
      <c r="D26" s="10">
        <f t="shared" si="9"/>
        <v>3430135.7222131998</v>
      </c>
      <c r="E26" s="10">
        <f t="shared" si="10"/>
        <v>4287669.6527664997</v>
      </c>
      <c r="F26" s="10">
        <f t="shared" si="11"/>
        <v>7289038.4097030498</v>
      </c>
      <c r="G26" s="10">
        <f t="shared" si="12"/>
        <v>1286300.8958299498</v>
      </c>
      <c r="H26" s="10">
        <f t="shared" si="13"/>
        <v>3001368.7569365501</v>
      </c>
    </row>
    <row r="27" spans="1:11" ht="25.05" customHeight="1" x14ac:dyDescent="0.45">
      <c r="A27" s="1" t="s">
        <v>22</v>
      </c>
      <c r="B27" s="9">
        <f t="shared" si="14"/>
        <v>47164366.1804315</v>
      </c>
      <c r="C27" s="10">
        <f t="shared" si="8"/>
        <v>25940401.399237327</v>
      </c>
      <c r="D27" s="10">
        <f t="shared" si="9"/>
        <v>3773149.29443452</v>
      </c>
      <c r="E27" s="10">
        <f t="shared" si="10"/>
        <v>4716436.6180431498</v>
      </c>
      <c r="F27" s="10">
        <f t="shared" si="11"/>
        <v>8017942.2506733555</v>
      </c>
      <c r="G27" s="10">
        <f t="shared" si="12"/>
        <v>1414930.985412945</v>
      </c>
      <c r="H27" s="10">
        <f t="shared" si="13"/>
        <v>3301505.6326302052</v>
      </c>
    </row>
    <row r="28" spans="1:11" ht="25.05" customHeight="1" x14ac:dyDescent="0.45">
      <c r="A28" s="1" t="s">
        <v>23</v>
      </c>
      <c r="B28" s="9">
        <f t="shared" si="14"/>
        <v>51880802.798474655</v>
      </c>
      <c r="C28" s="10">
        <f t="shared" si="8"/>
        <v>28534441.539161064</v>
      </c>
      <c r="D28" s="10">
        <f t="shared" si="9"/>
        <v>4150464.2238779725</v>
      </c>
      <c r="E28" s="10">
        <f t="shared" si="10"/>
        <v>5188080.2798474655</v>
      </c>
      <c r="F28" s="10">
        <f t="shared" si="11"/>
        <v>8819736.4757406916</v>
      </c>
      <c r="G28" s="10">
        <f t="shared" si="12"/>
        <v>1556424.0839542395</v>
      </c>
      <c r="H28" s="10">
        <f t="shared" si="13"/>
        <v>3631656.1958932262</v>
      </c>
    </row>
    <row r="29" spans="1:11" ht="25.05" customHeight="1" x14ac:dyDescent="0.45">
      <c r="J29" s="5">
        <f>SUM(J22:J23)</f>
        <v>583144524.71089065</v>
      </c>
      <c r="K29" s="5">
        <f>SUM(K22:K23)</f>
        <v>1284306090.5080256</v>
      </c>
    </row>
    <row r="30" spans="1:11" ht="25.05" customHeight="1" x14ac:dyDescent="0.5">
      <c r="J30" s="17">
        <f>SUM(J29:K29)</f>
        <v>1867450615.2189164</v>
      </c>
      <c r="K30" s="17"/>
    </row>
    <row r="31" spans="1:11" ht="25.05" customHeight="1" x14ac:dyDescent="0.45">
      <c r="C31" s="5"/>
      <c r="D31" s="5"/>
      <c r="E31" s="5"/>
      <c r="F31" s="5"/>
      <c r="G31" s="5"/>
      <c r="H31" s="5"/>
      <c r="I31" s="12" t="s">
        <v>24</v>
      </c>
      <c r="J31" s="13">
        <f>SUM(E35:E44)/10</f>
        <v>10767094.177244052</v>
      </c>
      <c r="K31" s="13">
        <f>SUM(F35:F44)/10</f>
        <v>10767094.177244052</v>
      </c>
    </row>
    <row r="32" spans="1:11" ht="25.05" customHeight="1" x14ac:dyDescent="0.45">
      <c r="C32" s="5"/>
      <c r="D32" s="5"/>
      <c r="E32" s="5"/>
      <c r="F32" s="5"/>
      <c r="G32" s="5"/>
      <c r="H32" s="5"/>
      <c r="I32" s="12" t="s">
        <v>25</v>
      </c>
      <c r="J32" s="14">
        <f>7%/12</f>
        <v>5.8333333333333336E-3</v>
      </c>
      <c r="K32" s="14">
        <f>16%/12</f>
        <v>1.3333333333333334E-2</v>
      </c>
    </row>
    <row r="33" spans="1:11" ht="25.05" customHeight="1" x14ac:dyDescent="0.45">
      <c r="B33" s="3">
        <v>1.1000000000000001</v>
      </c>
      <c r="C33" s="5"/>
      <c r="D33" s="5"/>
      <c r="E33" s="5"/>
      <c r="F33" s="5"/>
      <c r="G33" s="5"/>
      <c r="H33" s="5"/>
      <c r="I33" s="12" t="s">
        <v>26</v>
      </c>
      <c r="J33" s="15">
        <v>120</v>
      </c>
      <c r="K33" s="15">
        <v>120</v>
      </c>
    </row>
    <row r="34" spans="1:11" ht="25.05" customHeight="1" x14ac:dyDescent="0.45">
      <c r="A34" s="7" t="s">
        <v>29</v>
      </c>
      <c r="B34" s="3">
        <v>1.05</v>
      </c>
      <c r="C34" s="6">
        <v>0.5</v>
      </c>
      <c r="D34" s="6">
        <v>0.1</v>
      </c>
      <c r="E34" s="6">
        <v>0.15</v>
      </c>
      <c r="F34" s="6">
        <v>0.15</v>
      </c>
      <c r="G34" s="6">
        <v>0.03</v>
      </c>
      <c r="H34" s="6">
        <v>7.0000000000000007E-2</v>
      </c>
      <c r="I34" s="2">
        <f>SUM(C34:H34)</f>
        <v>1</v>
      </c>
      <c r="J34" s="11" t="s">
        <v>27</v>
      </c>
      <c r="K34" s="11" t="s">
        <v>28</v>
      </c>
    </row>
    <row r="35" spans="1:11" ht="25.05" customHeight="1" x14ac:dyDescent="0.45">
      <c r="A35" s="1" t="s">
        <v>30</v>
      </c>
      <c r="B35" s="9">
        <f>B28*B33</f>
        <v>57068883.078322127</v>
      </c>
      <c r="C35" s="10">
        <f>B35*$C$34</f>
        <v>28534441.539161064</v>
      </c>
      <c r="D35" s="10">
        <f>B35*$D$34</f>
        <v>5706888.3078322131</v>
      </c>
      <c r="E35" s="10">
        <f>B35*$E$34</f>
        <v>8560332.4617483187</v>
      </c>
      <c r="F35" s="10">
        <f>B35*$F$34</f>
        <v>8560332.4617483187</v>
      </c>
      <c r="G35" s="10">
        <f>B35*$G$34</f>
        <v>1712066.4923496637</v>
      </c>
      <c r="H35" s="10">
        <f>B35*$H$34</f>
        <v>3994821.8154825494</v>
      </c>
      <c r="J35" s="8">
        <f>FV(J32,J33,-J31)</f>
        <v>1863620422.2870421</v>
      </c>
      <c r="K35" s="8">
        <f>FV(K32,K33,-K31)</f>
        <v>3150134865.2842069</v>
      </c>
    </row>
    <row r="36" spans="1:11" ht="25.05" customHeight="1" x14ac:dyDescent="0.45">
      <c r="A36" s="1" t="s">
        <v>31</v>
      </c>
      <c r="B36" s="9">
        <f>B35*$B$34</f>
        <v>59922327.232238233</v>
      </c>
      <c r="C36" s="10">
        <f t="shared" ref="C36:C44" si="15">B36*$C$34</f>
        <v>29961163.616119117</v>
      </c>
      <c r="D36" s="10">
        <f t="shared" ref="D36:D44" si="16">B36*$D$34</f>
        <v>5992232.7232238241</v>
      </c>
      <c r="E36" s="10">
        <f t="shared" ref="E36:E44" si="17">B36*$E$34</f>
        <v>8988349.0848357342</v>
      </c>
      <c r="F36" s="10">
        <f t="shared" ref="F36:F44" si="18">B36*$F$34</f>
        <v>8988349.0848357342</v>
      </c>
      <c r="G36" s="10">
        <f t="shared" ref="G36:G44" si="19">B36*$G$34</f>
        <v>1797669.8169671469</v>
      </c>
      <c r="H36" s="10">
        <f t="shared" ref="H36:H44" si="20">B36*$H$34</f>
        <v>4194562.9062566767</v>
      </c>
      <c r="J36" s="8">
        <f>SUM(J22:J23)*(1+J32*12)^(J33/12)</f>
        <v>1147133543.2810071</v>
      </c>
      <c r="K36" s="8">
        <f>SUM(K22:K23)*(1+K32*12)^(K33/12)</f>
        <v>5665632939.3908358</v>
      </c>
    </row>
    <row r="37" spans="1:11" ht="25.05" customHeight="1" x14ac:dyDescent="0.45">
      <c r="A37" s="1" t="s">
        <v>32</v>
      </c>
      <c r="B37" s="9">
        <f t="shared" ref="B37:B44" si="21">B36*$B$34</f>
        <v>62918443.593850151</v>
      </c>
      <c r="C37" s="10">
        <f t="shared" si="15"/>
        <v>31459221.796925075</v>
      </c>
      <c r="D37" s="10">
        <f t="shared" si="16"/>
        <v>6291844.3593850154</v>
      </c>
      <c r="E37" s="10">
        <f t="shared" si="17"/>
        <v>9437766.5390775222</v>
      </c>
      <c r="F37" s="10">
        <f t="shared" si="18"/>
        <v>9437766.5390775222</v>
      </c>
      <c r="G37" s="10">
        <f t="shared" si="19"/>
        <v>1887553.3078155045</v>
      </c>
      <c r="H37" s="10">
        <f t="shared" si="20"/>
        <v>4404291.0515695112</v>
      </c>
    </row>
    <row r="38" spans="1:11" ht="25.05" customHeight="1" x14ac:dyDescent="0.45">
      <c r="A38" s="1" t="s">
        <v>33</v>
      </c>
      <c r="B38" s="9">
        <f t="shared" si="21"/>
        <v>66064365.773542657</v>
      </c>
      <c r="C38" s="10">
        <f t="shared" si="15"/>
        <v>33032182.886771329</v>
      </c>
      <c r="D38" s="10">
        <f t="shared" si="16"/>
        <v>6606436.5773542663</v>
      </c>
      <c r="E38" s="10">
        <f t="shared" si="17"/>
        <v>9909654.866031399</v>
      </c>
      <c r="F38" s="10">
        <f t="shared" si="18"/>
        <v>9909654.866031399</v>
      </c>
      <c r="G38" s="10">
        <f t="shared" si="19"/>
        <v>1981930.9732062796</v>
      </c>
      <c r="H38" s="10">
        <f t="shared" si="20"/>
        <v>4624505.6041479865</v>
      </c>
    </row>
    <row r="39" spans="1:11" ht="25.05" customHeight="1" x14ac:dyDescent="0.45">
      <c r="A39" s="1" t="s">
        <v>34</v>
      </c>
      <c r="B39" s="9">
        <f t="shared" si="21"/>
        <v>69367584.062219799</v>
      </c>
      <c r="C39" s="10">
        <f t="shared" si="15"/>
        <v>34683792.031109899</v>
      </c>
      <c r="D39" s="10">
        <f t="shared" si="16"/>
        <v>6936758.4062219802</v>
      </c>
      <c r="E39" s="10">
        <f t="shared" si="17"/>
        <v>10405137.609332969</v>
      </c>
      <c r="F39" s="10">
        <f t="shared" si="18"/>
        <v>10405137.609332969</v>
      </c>
      <c r="G39" s="10">
        <f t="shared" si="19"/>
        <v>2081027.521866594</v>
      </c>
      <c r="H39" s="10">
        <f t="shared" si="20"/>
        <v>4855730.8843553867</v>
      </c>
    </row>
    <row r="40" spans="1:11" ht="25.05" customHeight="1" x14ac:dyDescent="0.45">
      <c r="A40" s="1" t="s">
        <v>35</v>
      </c>
      <c r="B40" s="9">
        <f t="shared" si="21"/>
        <v>72835963.265330791</v>
      </c>
      <c r="C40" s="10">
        <f t="shared" si="15"/>
        <v>36417981.632665396</v>
      </c>
      <c r="D40" s="10">
        <f t="shared" si="16"/>
        <v>7283596.3265330791</v>
      </c>
      <c r="E40" s="10">
        <f t="shared" si="17"/>
        <v>10925394.489799619</v>
      </c>
      <c r="F40" s="10">
        <f t="shared" si="18"/>
        <v>10925394.489799619</v>
      </c>
      <c r="G40" s="10">
        <f t="shared" si="19"/>
        <v>2185078.8979599238</v>
      </c>
      <c r="H40" s="10">
        <f t="shared" si="20"/>
        <v>5098517.4285731558</v>
      </c>
    </row>
    <row r="41" spans="1:11" ht="25.05" customHeight="1" x14ac:dyDescent="0.45">
      <c r="A41" s="1" t="s">
        <v>36</v>
      </c>
      <c r="B41" s="9">
        <f t="shared" si="21"/>
        <v>76477761.428597331</v>
      </c>
      <c r="C41" s="10">
        <f t="shared" si="15"/>
        <v>38238880.714298666</v>
      </c>
      <c r="D41" s="10">
        <f t="shared" si="16"/>
        <v>7647776.1428597337</v>
      </c>
      <c r="E41" s="10">
        <f t="shared" si="17"/>
        <v>11471664.2142896</v>
      </c>
      <c r="F41" s="10">
        <f t="shared" si="18"/>
        <v>11471664.2142896</v>
      </c>
      <c r="G41" s="10">
        <f t="shared" si="19"/>
        <v>2294332.8428579196</v>
      </c>
      <c r="H41" s="10">
        <f t="shared" si="20"/>
        <v>5353443.300001814</v>
      </c>
    </row>
    <row r="42" spans="1:11" ht="25.05" customHeight="1" x14ac:dyDescent="0.45">
      <c r="A42" s="1" t="s">
        <v>37</v>
      </c>
      <c r="B42" s="9">
        <f t="shared" si="21"/>
        <v>80301649.500027195</v>
      </c>
      <c r="C42" s="10">
        <f t="shared" si="15"/>
        <v>40150824.750013597</v>
      </c>
      <c r="D42" s="10">
        <f t="shared" si="16"/>
        <v>8030164.9500027196</v>
      </c>
      <c r="E42" s="10">
        <f t="shared" si="17"/>
        <v>12045247.425004078</v>
      </c>
      <c r="F42" s="10">
        <f t="shared" si="18"/>
        <v>12045247.425004078</v>
      </c>
      <c r="G42" s="10">
        <f t="shared" si="19"/>
        <v>2409049.4850008157</v>
      </c>
      <c r="H42" s="10">
        <f t="shared" si="20"/>
        <v>5621115.4650019044</v>
      </c>
    </row>
    <row r="43" spans="1:11" ht="25.05" customHeight="1" x14ac:dyDescent="0.45">
      <c r="A43" s="1" t="s">
        <v>38</v>
      </c>
      <c r="B43" s="9">
        <f t="shared" si="21"/>
        <v>84316731.97502856</v>
      </c>
      <c r="C43" s="10">
        <f t="shared" si="15"/>
        <v>42158365.98751428</v>
      </c>
      <c r="D43" s="10">
        <f t="shared" si="16"/>
        <v>8431673.1975028571</v>
      </c>
      <c r="E43" s="10">
        <f t="shared" si="17"/>
        <v>12647509.796254283</v>
      </c>
      <c r="F43" s="10">
        <f t="shared" si="18"/>
        <v>12647509.796254283</v>
      </c>
      <c r="G43" s="10">
        <f t="shared" si="19"/>
        <v>2529501.9592508567</v>
      </c>
      <c r="H43" s="10">
        <f t="shared" si="20"/>
        <v>5902171.238252</v>
      </c>
    </row>
    <row r="44" spans="1:11" ht="25.05" customHeight="1" x14ac:dyDescent="0.45">
      <c r="A44" s="1" t="s">
        <v>39</v>
      </c>
      <c r="B44" s="9">
        <f t="shared" si="21"/>
        <v>88532568.573779985</v>
      </c>
      <c r="C44" s="10">
        <f t="shared" si="15"/>
        <v>44266284.286889993</v>
      </c>
      <c r="D44" s="10">
        <f t="shared" si="16"/>
        <v>8853256.8573779985</v>
      </c>
      <c r="E44" s="10">
        <f t="shared" si="17"/>
        <v>13279885.286066998</v>
      </c>
      <c r="F44" s="10">
        <f t="shared" si="18"/>
        <v>13279885.286066998</v>
      </c>
      <c r="G44" s="10">
        <f t="shared" si="19"/>
        <v>2655977.0572133996</v>
      </c>
      <c r="H44" s="10">
        <f t="shared" si="20"/>
        <v>6197279.8001645999</v>
      </c>
    </row>
    <row r="45" spans="1:11" ht="25.05" customHeight="1" x14ac:dyDescent="0.45">
      <c r="J45" s="5">
        <f>SUM(J35:J36)</f>
        <v>3010753965.5680494</v>
      </c>
      <c r="K45" s="5">
        <f>SUM(K35:K36)</f>
        <v>8815767804.6750431</v>
      </c>
    </row>
    <row r="46" spans="1:11" ht="25.05" customHeight="1" x14ac:dyDescent="0.5">
      <c r="J46" s="17">
        <f>SUM(J45:K45)</f>
        <v>11826521770.243092</v>
      </c>
      <c r="K46" s="17"/>
    </row>
  </sheetData>
  <mergeCells count="2">
    <mergeCell ref="J46:K46"/>
    <mergeCell ref="J30:K3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716D3-D555-4FAE-97E5-8CD755D18A0F}">
  <dimension ref="A1:L46"/>
  <sheetViews>
    <sheetView tabSelected="1" topLeftCell="A31" workbookViewId="0">
      <selection activeCell="D46" sqref="D46"/>
    </sheetView>
  </sheetViews>
  <sheetFormatPr defaultRowHeight="14.25" x14ac:dyDescent="0.45"/>
  <cols>
    <col min="1" max="1" width="15.3984375" style="1" customWidth="1"/>
    <col min="2" max="2" width="13.73046875" style="4" customWidth="1"/>
    <col min="3" max="3" width="11.796875" style="1" bestFit="1" customWidth="1"/>
    <col min="4" max="7" width="10.73046875" style="1" bestFit="1" customWidth="1"/>
    <col min="8" max="8" width="16.53125" style="1" bestFit="1" customWidth="1"/>
    <col min="9" max="9" width="9.06640625" style="1"/>
    <col min="10" max="11" width="15.59765625" style="1" bestFit="1" customWidth="1"/>
    <col min="12" max="12" width="11.796875" style="1" bestFit="1" customWidth="1"/>
    <col min="13" max="16384" width="9.06640625" style="1"/>
  </cols>
  <sheetData>
    <row r="1" spans="1:12" ht="25.05" customHeight="1" x14ac:dyDescent="0.45">
      <c r="A1" s="1" t="s">
        <v>0</v>
      </c>
    </row>
    <row r="3" spans="1:12" ht="25.05" customHeight="1" x14ac:dyDescent="0.45">
      <c r="C3" s="16" t="s">
        <v>1</v>
      </c>
      <c r="D3" s="16" t="s">
        <v>2</v>
      </c>
      <c r="E3" s="16" t="s">
        <v>3</v>
      </c>
      <c r="F3" s="16" t="s">
        <v>4</v>
      </c>
      <c r="G3" s="16" t="s">
        <v>5</v>
      </c>
      <c r="H3" s="16" t="s">
        <v>6</v>
      </c>
      <c r="I3" s="12" t="s">
        <v>24</v>
      </c>
      <c r="J3" s="13">
        <f>SUM(E7:E9)/3</f>
        <v>277800</v>
      </c>
      <c r="K3" s="13">
        <f>SUM(F7:F9)/3</f>
        <v>277800</v>
      </c>
    </row>
    <row r="4" spans="1:12" ht="25.05" customHeight="1" x14ac:dyDescent="0.45">
      <c r="I4" s="12" t="s">
        <v>25</v>
      </c>
      <c r="J4" s="14">
        <f>7%/12</f>
        <v>5.8333333333333336E-3</v>
      </c>
      <c r="K4" s="14">
        <f>12%/12</f>
        <v>0.01</v>
      </c>
    </row>
    <row r="5" spans="1:12" ht="25.05" customHeight="1" x14ac:dyDescent="0.45">
      <c r="I5" s="12" t="s">
        <v>26</v>
      </c>
      <c r="J5" s="15">
        <v>36</v>
      </c>
      <c r="K5" s="15">
        <v>36</v>
      </c>
    </row>
    <row r="6" spans="1:12" ht="25.05" customHeight="1" x14ac:dyDescent="0.45">
      <c r="A6" s="7" t="s">
        <v>7</v>
      </c>
      <c r="B6" s="3">
        <v>1.1499999999999999</v>
      </c>
      <c r="C6" s="6">
        <v>0.8</v>
      </c>
      <c r="D6" s="6">
        <v>0.05</v>
      </c>
      <c r="E6" s="6">
        <v>0.03</v>
      </c>
      <c r="F6" s="6">
        <v>0.03</v>
      </c>
      <c r="G6" s="6">
        <v>0.03</v>
      </c>
      <c r="H6" s="6">
        <v>0.06</v>
      </c>
      <c r="I6" s="2">
        <f>SUM(C6:H6)</f>
        <v>1.0000000000000002</v>
      </c>
      <c r="J6" s="11" t="s">
        <v>27</v>
      </c>
      <c r="K6" s="11" t="s">
        <v>28</v>
      </c>
    </row>
    <row r="7" spans="1:12" ht="25.05" customHeight="1" x14ac:dyDescent="0.45">
      <c r="A7" s="1" t="s">
        <v>8</v>
      </c>
      <c r="B7" s="9">
        <v>8000000</v>
      </c>
      <c r="C7" s="10">
        <f>B7*$C$6</f>
        <v>6400000</v>
      </c>
      <c r="D7" s="10">
        <f>B7*$D$6</f>
        <v>400000</v>
      </c>
      <c r="E7" s="10">
        <f>B7*$E$6</f>
        <v>240000</v>
      </c>
      <c r="F7" s="10">
        <f>B7*$F$6</f>
        <v>240000</v>
      </c>
      <c r="G7" s="10">
        <f>B7*$G$6</f>
        <v>240000</v>
      </c>
      <c r="H7" s="10">
        <f>B7*$H$6</f>
        <v>480000</v>
      </c>
      <c r="J7" s="8">
        <f>FV(J4,J5,-J3)</f>
        <v>11092581.977329807</v>
      </c>
      <c r="K7" s="8">
        <f>FV(K4,K5,-K3)</f>
        <v>11966756.80817412</v>
      </c>
      <c r="L7" s="4"/>
    </row>
    <row r="8" spans="1:12" ht="25.05" customHeight="1" x14ac:dyDescent="0.45">
      <c r="A8" s="1" t="s">
        <v>9</v>
      </c>
      <c r="B8" s="9">
        <f>B7*$B$6</f>
        <v>9200000</v>
      </c>
      <c r="C8" s="10">
        <f>B8*$C$6</f>
        <v>7360000</v>
      </c>
      <c r="D8" s="10">
        <f>B8*$D$6</f>
        <v>460000</v>
      </c>
      <c r="E8" s="10">
        <f>B8*$E$6</f>
        <v>276000</v>
      </c>
      <c r="F8" s="10">
        <f t="shared" ref="F8:F9" si="0">B8*$F$6</f>
        <v>276000</v>
      </c>
      <c r="G8" s="10">
        <f>B8*$G$6</f>
        <v>276000</v>
      </c>
      <c r="H8" s="10">
        <f>B8*$H$6</f>
        <v>552000</v>
      </c>
      <c r="J8" s="4"/>
      <c r="K8" s="4"/>
    </row>
    <row r="9" spans="1:12" ht="25.05" customHeight="1" x14ac:dyDescent="0.45">
      <c r="A9" s="1" t="s">
        <v>10</v>
      </c>
      <c r="B9" s="9">
        <f>B8*$B$6</f>
        <v>10580000</v>
      </c>
      <c r="C9" s="10">
        <f>B9*$C$6</f>
        <v>8464000</v>
      </c>
      <c r="D9" s="10">
        <f>B9*$D$6</f>
        <v>529000</v>
      </c>
      <c r="E9" s="10">
        <f>B9*$E$6</f>
        <v>317400</v>
      </c>
      <c r="F9" s="10">
        <f t="shared" si="0"/>
        <v>317400</v>
      </c>
      <c r="G9" s="10">
        <f>B9*$G$6</f>
        <v>317400</v>
      </c>
      <c r="H9" s="10">
        <f>B9*$H$6</f>
        <v>634800</v>
      </c>
      <c r="J9" s="4"/>
      <c r="K9" s="4"/>
    </row>
    <row r="10" spans="1:12" ht="25.05" customHeight="1" x14ac:dyDescent="0.45">
      <c r="C10" s="5"/>
      <c r="D10" s="5"/>
      <c r="E10" s="5"/>
      <c r="F10" s="5"/>
      <c r="G10" s="5"/>
      <c r="H10" s="5"/>
      <c r="I10" s="12" t="s">
        <v>24</v>
      </c>
      <c r="J10" s="13">
        <f>SUM(E14:E17)/4</f>
        <v>1479237.4099999995</v>
      </c>
      <c r="K10" s="13">
        <f>SUM(F14:F17)/4</f>
        <v>1849046.7624999995</v>
      </c>
    </row>
    <row r="11" spans="1:12" ht="25.05" customHeight="1" x14ac:dyDescent="0.45">
      <c r="C11" s="5"/>
      <c r="D11" s="5"/>
      <c r="E11" s="5"/>
      <c r="F11" s="5"/>
      <c r="G11" s="5"/>
      <c r="H11" s="5"/>
      <c r="I11" s="12" t="s">
        <v>25</v>
      </c>
      <c r="J11" s="14">
        <f>7%/12</f>
        <v>5.8333333333333336E-3</v>
      </c>
      <c r="K11" s="14">
        <f>16%/12</f>
        <v>1.3333333333333334E-2</v>
      </c>
    </row>
    <row r="12" spans="1:12" ht="25.05" customHeight="1" x14ac:dyDescent="0.45">
      <c r="B12" s="3">
        <v>1.4</v>
      </c>
      <c r="C12" s="5"/>
      <c r="D12" s="5"/>
      <c r="E12" s="5"/>
      <c r="F12" s="5"/>
      <c r="G12" s="5"/>
      <c r="H12" s="5"/>
      <c r="I12" s="12" t="s">
        <v>26</v>
      </c>
      <c r="J12" s="15">
        <v>48</v>
      </c>
      <c r="K12" s="15">
        <v>48</v>
      </c>
    </row>
    <row r="13" spans="1:12" ht="25.05" customHeight="1" x14ac:dyDescent="0.45">
      <c r="A13" s="7" t="s">
        <v>11</v>
      </c>
      <c r="B13" s="3">
        <v>1.1499999999999999</v>
      </c>
      <c r="C13" s="6">
        <v>0.6</v>
      </c>
      <c r="D13" s="6">
        <v>7.0000000000000007E-2</v>
      </c>
      <c r="E13" s="6">
        <v>0.08</v>
      </c>
      <c r="F13" s="6">
        <v>0.1</v>
      </c>
      <c r="G13" s="6">
        <v>0.05</v>
      </c>
      <c r="H13" s="6">
        <v>0.1</v>
      </c>
      <c r="I13" s="2">
        <f>SUM(C13:H13)</f>
        <v>0.99999999999999989</v>
      </c>
      <c r="J13" s="11" t="s">
        <v>27</v>
      </c>
      <c r="K13" s="11" t="s">
        <v>28</v>
      </c>
    </row>
    <row r="14" spans="1:12" ht="25.05" customHeight="1" x14ac:dyDescent="0.45">
      <c r="A14" s="1" t="s">
        <v>12</v>
      </c>
      <c r="B14" s="9">
        <f>B9*B12</f>
        <v>14811999.999999998</v>
      </c>
      <c r="C14" s="10">
        <f>B14*$C$13</f>
        <v>8887199.9999999981</v>
      </c>
      <c r="D14" s="10">
        <f>B14*$D$13</f>
        <v>1036840</v>
      </c>
      <c r="E14" s="10">
        <f>B14*$E$13</f>
        <v>1184959.9999999998</v>
      </c>
      <c r="F14" s="10">
        <f>B14*$F$13</f>
        <v>1481200</v>
      </c>
      <c r="G14" s="10">
        <f>B14*$G$13</f>
        <v>740600</v>
      </c>
      <c r="H14" s="10">
        <f>B14*$H$13</f>
        <v>1481200</v>
      </c>
      <c r="J14" s="8">
        <f>FV(J11,J12,-J10)</f>
        <v>81667567.577758551</v>
      </c>
      <c r="K14" s="8">
        <f>FV(K11,K12,-K10)</f>
        <v>123212716.37797689</v>
      </c>
    </row>
    <row r="15" spans="1:12" ht="25.05" customHeight="1" x14ac:dyDescent="0.45">
      <c r="A15" s="1" t="s">
        <v>13</v>
      </c>
      <c r="B15" s="9">
        <f>B14*$B$13</f>
        <v>17033799.999999996</v>
      </c>
      <c r="C15" s="10">
        <f t="shared" ref="C15:C17" si="1">B15*$C$13</f>
        <v>10220279.999999998</v>
      </c>
      <c r="D15" s="10">
        <f t="shared" ref="D15:D17" si="2">B15*$D$13</f>
        <v>1192365.9999999998</v>
      </c>
      <c r="E15" s="10">
        <f t="shared" ref="E15:E17" si="3">B15*$E$13</f>
        <v>1362703.9999999998</v>
      </c>
      <c r="F15" s="10">
        <f t="shared" ref="F15:F17" si="4">B15*$F$13</f>
        <v>1703379.9999999998</v>
      </c>
      <c r="G15" s="10">
        <f t="shared" ref="G15:G17" si="5">B15*$G$13</f>
        <v>851689.99999999988</v>
      </c>
      <c r="H15" s="10">
        <f t="shared" ref="H15:H17" si="6">B15*$H$13</f>
        <v>1703379.9999999998</v>
      </c>
      <c r="J15" s="8">
        <f>J7*(1+J11*12)^(J12/12)</f>
        <v>14540112.196481822</v>
      </c>
      <c r="K15" s="8">
        <f>K7*(1+0.12)^(K12/12)</f>
        <v>18829923.514073789</v>
      </c>
    </row>
    <row r="16" spans="1:12" ht="25.05" customHeight="1" x14ac:dyDescent="0.45">
      <c r="A16" s="1" t="s">
        <v>14</v>
      </c>
      <c r="B16" s="9">
        <f t="shared" ref="B16:B17" si="7">B15*$B$13</f>
        <v>19588869.999999993</v>
      </c>
      <c r="C16" s="10">
        <f t="shared" si="1"/>
        <v>11753321.999999994</v>
      </c>
      <c r="D16" s="10">
        <f t="shared" si="2"/>
        <v>1371220.8999999997</v>
      </c>
      <c r="E16" s="10">
        <f t="shared" si="3"/>
        <v>1567109.5999999994</v>
      </c>
      <c r="F16" s="10">
        <f t="shared" si="4"/>
        <v>1958886.9999999993</v>
      </c>
      <c r="G16" s="10">
        <f t="shared" si="5"/>
        <v>979443.49999999965</v>
      </c>
      <c r="H16" s="10">
        <f t="shared" si="6"/>
        <v>1958886.9999999993</v>
      </c>
    </row>
    <row r="17" spans="1:11" ht="25.05" customHeight="1" x14ac:dyDescent="0.45">
      <c r="A17" s="1" t="s">
        <v>15</v>
      </c>
      <c r="B17" s="9">
        <f t="shared" si="7"/>
        <v>22527200.499999989</v>
      </c>
      <c r="C17" s="10">
        <f t="shared" si="1"/>
        <v>13516320.299999993</v>
      </c>
      <c r="D17" s="10">
        <f t="shared" si="2"/>
        <v>1576904.0349999995</v>
      </c>
      <c r="E17" s="10">
        <f t="shared" si="3"/>
        <v>1802176.0399999991</v>
      </c>
      <c r="F17" s="10">
        <f t="shared" si="4"/>
        <v>2252720.0499999989</v>
      </c>
      <c r="G17" s="10">
        <f t="shared" si="5"/>
        <v>1126360.0249999994</v>
      </c>
      <c r="H17" s="10">
        <f t="shared" si="6"/>
        <v>2252720.0499999989</v>
      </c>
    </row>
    <row r="18" spans="1:11" ht="25.05" customHeight="1" x14ac:dyDescent="0.45">
      <c r="C18" s="5"/>
      <c r="D18" s="5"/>
      <c r="E18" s="5"/>
      <c r="F18" s="5"/>
      <c r="G18" s="5"/>
      <c r="H18" s="5"/>
      <c r="I18" s="12" t="s">
        <v>24</v>
      </c>
      <c r="J18" s="13">
        <f>SUM(E22:E28)/7</f>
        <v>3969074.6326174447</v>
      </c>
      <c r="K18" s="13">
        <f>SUM(F22:F28)/7</f>
        <v>7938149.2652348895</v>
      </c>
    </row>
    <row r="19" spans="1:11" ht="25.05" customHeight="1" x14ac:dyDescent="0.45">
      <c r="C19" s="5"/>
      <c r="D19" s="5"/>
      <c r="E19" s="5"/>
      <c r="F19" s="5"/>
      <c r="G19" s="5"/>
      <c r="H19" s="5"/>
      <c r="I19" s="12" t="s">
        <v>25</v>
      </c>
      <c r="J19" s="14">
        <f>7%/12</f>
        <v>5.8333333333333336E-3</v>
      </c>
      <c r="K19" s="14">
        <f>20%/12</f>
        <v>1.6666666666666666E-2</v>
      </c>
    </row>
    <row r="20" spans="1:11" ht="25.05" customHeight="1" x14ac:dyDescent="0.45">
      <c r="B20" s="3">
        <v>1.3</v>
      </c>
      <c r="C20" s="5"/>
      <c r="D20" s="5"/>
      <c r="E20" s="5"/>
      <c r="F20" s="5"/>
      <c r="G20" s="5"/>
      <c r="H20" s="5"/>
      <c r="I20" s="12" t="s">
        <v>26</v>
      </c>
      <c r="J20" s="15">
        <v>84</v>
      </c>
      <c r="K20" s="15">
        <v>84</v>
      </c>
    </row>
    <row r="21" spans="1:11" ht="25.05" customHeight="1" x14ac:dyDescent="0.45">
      <c r="A21" s="7" t="s">
        <v>16</v>
      </c>
      <c r="B21" s="3">
        <v>1.1000000000000001</v>
      </c>
      <c r="C21" s="6">
        <v>0.52</v>
      </c>
      <c r="D21" s="6">
        <v>0.08</v>
      </c>
      <c r="E21" s="6">
        <v>0.1</v>
      </c>
      <c r="F21" s="6">
        <v>0.2</v>
      </c>
      <c r="G21" s="6">
        <v>0.03</v>
      </c>
      <c r="H21" s="6">
        <v>7.0000000000000007E-2</v>
      </c>
      <c r="I21" s="2">
        <f>SUM(C21:H21)</f>
        <v>1</v>
      </c>
      <c r="J21" s="11" t="s">
        <v>27</v>
      </c>
      <c r="K21" s="11" t="s">
        <v>28</v>
      </c>
    </row>
    <row r="22" spans="1:11" ht="25.05" customHeight="1" x14ac:dyDescent="0.45">
      <c r="A22" s="1" t="s">
        <v>17</v>
      </c>
      <c r="B22" s="9">
        <f>B17*B20</f>
        <v>29285360.649999987</v>
      </c>
      <c r="C22" s="10">
        <f>B22*$C$21</f>
        <v>15228387.537999993</v>
      </c>
      <c r="D22" s="10">
        <f>B22*$D$21</f>
        <v>2342828.851999999</v>
      </c>
      <c r="E22" s="10">
        <f>B22*$E$21</f>
        <v>2928536.064999999</v>
      </c>
      <c r="F22" s="10">
        <f>B22*$F$21</f>
        <v>5857072.129999998</v>
      </c>
      <c r="G22" s="10">
        <f>B22*$G$21</f>
        <v>878560.81949999963</v>
      </c>
      <c r="H22" s="10">
        <f>B22*$H$21</f>
        <v>2049975.2454999993</v>
      </c>
      <c r="J22" s="8">
        <f>FV(J19,J20,-J18)</f>
        <v>428656014.63444692</v>
      </c>
      <c r="K22" s="8">
        <f>FV(K19,K20,-K18)</f>
        <v>1432999822.1564207</v>
      </c>
    </row>
    <row r="23" spans="1:11" ht="25.05" customHeight="1" x14ac:dyDescent="0.45">
      <c r="A23" s="1" t="s">
        <v>18</v>
      </c>
      <c r="B23" s="9">
        <f>B22*$B$21</f>
        <v>32213896.714999989</v>
      </c>
      <c r="C23" s="10">
        <f t="shared" ref="C23:C28" si="8">B23*$C$21</f>
        <v>16751226.291799994</v>
      </c>
      <c r="D23" s="10">
        <f t="shared" ref="D23:D28" si="9">B23*$D$21</f>
        <v>2577111.7371999989</v>
      </c>
      <c r="E23" s="10">
        <f t="shared" ref="E23:E28" si="10">B23*$E$21</f>
        <v>3221389.6714999992</v>
      </c>
      <c r="F23" s="10">
        <f t="shared" ref="F23:F28" si="11">B23*$F$21</f>
        <v>6442779.3429999985</v>
      </c>
      <c r="G23" s="10">
        <f t="shared" ref="G23:G28" si="12">B23*$G$21</f>
        <v>966416.90144999966</v>
      </c>
      <c r="H23" s="10">
        <f t="shared" ref="H23:H28" si="13">B23*$H$21</f>
        <v>2254972.7700499995</v>
      </c>
      <c r="J23" s="8">
        <f>SUM(J14:J15)*(1+J19*12)^(J20/12)</f>
        <v>154488510.0764437</v>
      </c>
      <c r="K23" s="8">
        <f>SUM(K14:K15)*(1+K19*12)^(K20/12)</f>
        <v>508964460.04251003</v>
      </c>
    </row>
    <row r="24" spans="1:11" ht="25.05" customHeight="1" x14ac:dyDescent="0.45">
      <c r="A24" s="1" t="s">
        <v>19</v>
      </c>
      <c r="B24" s="9">
        <f t="shared" ref="B24:B28" si="14">B23*$B$21</f>
        <v>35435286.386499994</v>
      </c>
      <c r="C24" s="10">
        <f t="shared" si="8"/>
        <v>18426348.920979999</v>
      </c>
      <c r="D24" s="10">
        <f t="shared" si="9"/>
        <v>2834822.9109199997</v>
      </c>
      <c r="E24" s="10">
        <f t="shared" si="10"/>
        <v>3543528.6386499996</v>
      </c>
      <c r="F24" s="10">
        <f t="shared" si="11"/>
        <v>7087057.2772999993</v>
      </c>
      <c r="G24" s="10">
        <f t="shared" si="12"/>
        <v>1063058.5915949997</v>
      </c>
      <c r="H24" s="10">
        <f t="shared" si="13"/>
        <v>2480470.047055</v>
      </c>
    </row>
    <row r="25" spans="1:11" ht="25.05" customHeight="1" x14ac:dyDescent="0.45">
      <c r="A25" s="1" t="s">
        <v>20</v>
      </c>
      <c r="B25" s="9">
        <f t="shared" si="14"/>
        <v>38978815.025149994</v>
      </c>
      <c r="C25" s="10">
        <f t="shared" si="8"/>
        <v>20268983.813077997</v>
      </c>
      <c r="D25" s="10">
        <f t="shared" si="9"/>
        <v>3118305.2020119997</v>
      </c>
      <c r="E25" s="10">
        <f t="shared" si="10"/>
        <v>3897881.5025149994</v>
      </c>
      <c r="F25" s="10">
        <f t="shared" si="11"/>
        <v>7795763.0050299987</v>
      </c>
      <c r="G25" s="10">
        <f t="shared" si="12"/>
        <v>1169364.4507544998</v>
      </c>
      <c r="H25" s="10">
        <f t="shared" si="13"/>
        <v>2728517.0517604998</v>
      </c>
    </row>
    <row r="26" spans="1:11" ht="25.05" customHeight="1" x14ac:dyDescent="0.45">
      <c r="A26" s="1" t="s">
        <v>21</v>
      </c>
      <c r="B26" s="9">
        <f t="shared" si="14"/>
        <v>42876696.527664997</v>
      </c>
      <c r="C26" s="10">
        <f t="shared" si="8"/>
        <v>22295882.194385801</v>
      </c>
      <c r="D26" s="10">
        <f t="shared" si="9"/>
        <v>3430135.7222131998</v>
      </c>
      <c r="E26" s="10">
        <f t="shared" si="10"/>
        <v>4287669.6527664997</v>
      </c>
      <c r="F26" s="10">
        <f t="shared" si="11"/>
        <v>8575339.3055329993</v>
      </c>
      <c r="G26" s="10">
        <f t="shared" si="12"/>
        <v>1286300.8958299498</v>
      </c>
      <c r="H26" s="10">
        <f t="shared" si="13"/>
        <v>3001368.7569365501</v>
      </c>
    </row>
    <row r="27" spans="1:11" ht="25.05" customHeight="1" x14ac:dyDescent="0.45">
      <c r="A27" s="1" t="s">
        <v>22</v>
      </c>
      <c r="B27" s="9">
        <f t="shared" si="14"/>
        <v>47164366.1804315</v>
      </c>
      <c r="C27" s="10">
        <f t="shared" si="8"/>
        <v>24525470.413824379</v>
      </c>
      <c r="D27" s="10">
        <f t="shared" si="9"/>
        <v>3773149.29443452</v>
      </c>
      <c r="E27" s="10">
        <f t="shared" si="10"/>
        <v>4716436.6180431498</v>
      </c>
      <c r="F27" s="10">
        <f t="shared" si="11"/>
        <v>9432873.2360862996</v>
      </c>
      <c r="G27" s="10">
        <f t="shared" si="12"/>
        <v>1414930.985412945</v>
      </c>
      <c r="H27" s="10">
        <f t="shared" si="13"/>
        <v>3301505.6326302052</v>
      </c>
    </row>
    <row r="28" spans="1:11" ht="25.05" customHeight="1" x14ac:dyDescent="0.45">
      <c r="A28" s="1" t="s">
        <v>23</v>
      </c>
      <c r="B28" s="9">
        <f t="shared" si="14"/>
        <v>51880802.798474655</v>
      </c>
      <c r="C28" s="10">
        <f t="shared" si="8"/>
        <v>26978017.455206823</v>
      </c>
      <c r="D28" s="10">
        <f t="shared" si="9"/>
        <v>4150464.2238779725</v>
      </c>
      <c r="E28" s="10">
        <f t="shared" si="10"/>
        <v>5188080.2798474655</v>
      </c>
      <c r="F28" s="10">
        <f t="shared" si="11"/>
        <v>10376160.559694931</v>
      </c>
      <c r="G28" s="10">
        <f t="shared" si="12"/>
        <v>1556424.0839542395</v>
      </c>
      <c r="H28" s="10">
        <f t="shared" si="13"/>
        <v>3631656.1958932262</v>
      </c>
    </row>
    <row r="29" spans="1:11" ht="25.05" customHeight="1" x14ac:dyDescent="0.45">
      <c r="J29" s="5">
        <f>SUM(J22:J23)</f>
        <v>583144524.71089065</v>
      </c>
      <c r="K29" s="5">
        <f>SUM(K22:K23)</f>
        <v>1941964282.1989307</v>
      </c>
    </row>
    <row r="30" spans="1:11" ht="25.05" customHeight="1" x14ac:dyDescent="0.5">
      <c r="J30" s="17">
        <f>SUM(J29:K29)</f>
        <v>2525108806.9098215</v>
      </c>
      <c r="K30" s="17"/>
    </row>
    <row r="31" spans="1:11" ht="25.05" customHeight="1" x14ac:dyDescent="0.45">
      <c r="C31" s="5"/>
      <c r="D31" s="5"/>
      <c r="E31" s="5"/>
      <c r="F31" s="5"/>
      <c r="G31" s="5"/>
      <c r="H31" s="5"/>
      <c r="I31" s="12" t="s">
        <v>24</v>
      </c>
      <c r="J31" s="13">
        <f>SUM(E35:E44)/10</f>
        <v>7178062.7848293688</v>
      </c>
      <c r="K31" s="13">
        <f>SUM(F35:F44)/10</f>
        <v>14356125.569658738</v>
      </c>
    </row>
    <row r="32" spans="1:11" ht="25.05" customHeight="1" x14ac:dyDescent="0.45">
      <c r="C32" s="5"/>
      <c r="D32" s="5"/>
      <c r="E32" s="5"/>
      <c r="F32" s="5"/>
      <c r="G32" s="5"/>
      <c r="H32" s="5"/>
      <c r="I32" s="12" t="s">
        <v>25</v>
      </c>
      <c r="J32" s="14">
        <f>7%/12</f>
        <v>5.8333333333333336E-3</v>
      </c>
      <c r="K32" s="14">
        <f>22%/12</f>
        <v>1.8333333333333333E-2</v>
      </c>
    </row>
    <row r="33" spans="1:11" ht="25.05" customHeight="1" x14ac:dyDescent="0.45">
      <c r="B33" s="3">
        <v>1.1000000000000001</v>
      </c>
      <c r="C33" s="5"/>
      <c r="D33" s="5"/>
      <c r="E33" s="5"/>
      <c r="F33" s="5"/>
      <c r="G33" s="5"/>
      <c r="H33" s="5"/>
      <c r="I33" s="12" t="s">
        <v>26</v>
      </c>
      <c r="J33" s="15">
        <v>120</v>
      </c>
      <c r="K33" s="15">
        <v>120</v>
      </c>
    </row>
    <row r="34" spans="1:11" ht="25.05" customHeight="1" x14ac:dyDescent="0.45">
      <c r="A34" s="7" t="s">
        <v>29</v>
      </c>
      <c r="B34" s="3">
        <v>1.05</v>
      </c>
      <c r="C34" s="6">
        <v>0.5</v>
      </c>
      <c r="D34" s="6">
        <v>0.1</v>
      </c>
      <c r="E34" s="6">
        <v>0.1</v>
      </c>
      <c r="F34" s="6">
        <v>0.2</v>
      </c>
      <c r="G34" s="6">
        <v>0.03</v>
      </c>
      <c r="H34" s="6">
        <v>7.0000000000000007E-2</v>
      </c>
      <c r="I34" s="2">
        <f>SUM(C34:H34)</f>
        <v>1</v>
      </c>
      <c r="J34" s="11" t="s">
        <v>27</v>
      </c>
      <c r="K34" s="11" t="s">
        <v>28</v>
      </c>
    </row>
    <row r="35" spans="1:11" ht="25.05" customHeight="1" x14ac:dyDescent="0.45">
      <c r="A35" s="1" t="s">
        <v>30</v>
      </c>
      <c r="B35" s="9">
        <f>B28*B33</f>
        <v>57068883.078322127</v>
      </c>
      <c r="C35" s="10">
        <f>B35*$C$34</f>
        <v>28534441.539161064</v>
      </c>
      <c r="D35" s="10">
        <f>B35*$D$34</f>
        <v>5706888.3078322131</v>
      </c>
      <c r="E35" s="10">
        <f>B35*$E$34</f>
        <v>5706888.3078322131</v>
      </c>
      <c r="F35" s="10">
        <f>B35*$F$34</f>
        <v>11413776.615664426</v>
      </c>
      <c r="G35" s="10">
        <f>B35*$G$34</f>
        <v>1712066.4923496637</v>
      </c>
      <c r="H35" s="10">
        <f>B35*$H$34</f>
        <v>3994821.8154825494</v>
      </c>
      <c r="J35" s="8">
        <f>FV(J32,J33,-J31)</f>
        <v>1242413614.8580282</v>
      </c>
      <c r="K35" s="8">
        <f>FV(K32,K33,-K31)</f>
        <v>6144669297.8146305</v>
      </c>
    </row>
    <row r="36" spans="1:11" ht="25.05" customHeight="1" x14ac:dyDescent="0.45">
      <c r="A36" s="1" t="s">
        <v>31</v>
      </c>
      <c r="B36" s="9">
        <f>B35*$B$34</f>
        <v>59922327.232238233</v>
      </c>
      <c r="C36" s="10">
        <f t="shared" ref="C36:C44" si="15">B36*$C$34</f>
        <v>29961163.616119117</v>
      </c>
      <c r="D36" s="10">
        <f t="shared" ref="D36:D44" si="16">B36*$D$34</f>
        <v>5992232.7232238241</v>
      </c>
      <c r="E36" s="10">
        <f t="shared" ref="E36:E44" si="17">B36*$E$34</f>
        <v>5992232.7232238241</v>
      </c>
      <c r="F36" s="10">
        <f t="shared" ref="F36:F44" si="18">B36*$F$34</f>
        <v>11984465.446447648</v>
      </c>
      <c r="G36" s="10">
        <f t="shared" ref="G36:G44" si="19">B36*$G$34</f>
        <v>1797669.8169671469</v>
      </c>
      <c r="H36" s="10">
        <f t="shared" ref="H36:H44" si="20">B36*$H$34</f>
        <v>4194562.9062566767</v>
      </c>
      <c r="J36" s="8">
        <f>SUM(J22:J23)*(1+J32*12)^(J33/12)</f>
        <v>1147133543.2810071</v>
      </c>
      <c r="K36" s="8">
        <f>SUM(K22:K23)*(1+K32*12)^(K33/12)</f>
        <v>14185333303.389231</v>
      </c>
    </row>
    <row r="37" spans="1:11" ht="25.05" customHeight="1" x14ac:dyDescent="0.45">
      <c r="A37" s="1" t="s">
        <v>32</v>
      </c>
      <c r="B37" s="9">
        <f t="shared" ref="B37:B44" si="21">B36*$B$34</f>
        <v>62918443.593850151</v>
      </c>
      <c r="C37" s="10">
        <f t="shared" si="15"/>
        <v>31459221.796925075</v>
      </c>
      <c r="D37" s="10">
        <f t="shared" si="16"/>
        <v>6291844.3593850154</v>
      </c>
      <c r="E37" s="10">
        <f t="shared" si="17"/>
        <v>6291844.3593850154</v>
      </c>
      <c r="F37" s="10">
        <f t="shared" si="18"/>
        <v>12583688.718770031</v>
      </c>
      <c r="G37" s="10">
        <f t="shared" si="19"/>
        <v>1887553.3078155045</v>
      </c>
      <c r="H37" s="10">
        <f t="shared" si="20"/>
        <v>4404291.0515695112</v>
      </c>
    </row>
    <row r="38" spans="1:11" ht="25.05" customHeight="1" x14ac:dyDescent="0.45">
      <c r="A38" s="1" t="s">
        <v>33</v>
      </c>
      <c r="B38" s="9">
        <f t="shared" si="21"/>
        <v>66064365.773542657</v>
      </c>
      <c r="C38" s="10">
        <f t="shared" si="15"/>
        <v>33032182.886771329</v>
      </c>
      <c r="D38" s="10">
        <f t="shared" si="16"/>
        <v>6606436.5773542663</v>
      </c>
      <c r="E38" s="10">
        <f t="shared" si="17"/>
        <v>6606436.5773542663</v>
      </c>
      <c r="F38" s="10">
        <f t="shared" si="18"/>
        <v>13212873.154708533</v>
      </c>
      <c r="G38" s="10">
        <f t="shared" si="19"/>
        <v>1981930.9732062796</v>
      </c>
      <c r="H38" s="10">
        <f t="shared" si="20"/>
        <v>4624505.6041479865</v>
      </c>
    </row>
    <row r="39" spans="1:11" ht="25.05" customHeight="1" x14ac:dyDescent="0.45">
      <c r="A39" s="1" t="s">
        <v>34</v>
      </c>
      <c r="B39" s="9">
        <f t="shared" si="21"/>
        <v>69367584.062219799</v>
      </c>
      <c r="C39" s="10">
        <f t="shared" si="15"/>
        <v>34683792.031109899</v>
      </c>
      <c r="D39" s="10">
        <f t="shared" si="16"/>
        <v>6936758.4062219802</v>
      </c>
      <c r="E39" s="10">
        <f t="shared" si="17"/>
        <v>6936758.4062219802</v>
      </c>
      <c r="F39" s="10">
        <f t="shared" si="18"/>
        <v>13873516.81244396</v>
      </c>
      <c r="G39" s="10">
        <f t="shared" si="19"/>
        <v>2081027.521866594</v>
      </c>
      <c r="H39" s="10">
        <f t="shared" si="20"/>
        <v>4855730.8843553867</v>
      </c>
    </row>
    <row r="40" spans="1:11" ht="25.05" customHeight="1" x14ac:dyDescent="0.45">
      <c r="A40" s="1" t="s">
        <v>35</v>
      </c>
      <c r="B40" s="9">
        <f t="shared" si="21"/>
        <v>72835963.265330791</v>
      </c>
      <c r="C40" s="10">
        <f t="shared" si="15"/>
        <v>36417981.632665396</v>
      </c>
      <c r="D40" s="10">
        <f t="shared" si="16"/>
        <v>7283596.3265330791</v>
      </c>
      <c r="E40" s="10">
        <f t="shared" si="17"/>
        <v>7283596.3265330791</v>
      </c>
      <c r="F40" s="10">
        <f t="shared" si="18"/>
        <v>14567192.653066158</v>
      </c>
      <c r="G40" s="10">
        <f t="shared" si="19"/>
        <v>2185078.8979599238</v>
      </c>
      <c r="H40" s="10">
        <f t="shared" si="20"/>
        <v>5098517.4285731558</v>
      </c>
    </row>
    <row r="41" spans="1:11" ht="25.05" customHeight="1" x14ac:dyDescent="0.45">
      <c r="A41" s="1" t="s">
        <v>36</v>
      </c>
      <c r="B41" s="9">
        <f t="shared" si="21"/>
        <v>76477761.428597331</v>
      </c>
      <c r="C41" s="10">
        <f t="shared" si="15"/>
        <v>38238880.714298666</v>
      </c>
      <c r="D41" s="10">
        <f t="shared" si="16"/>
        <v>7647776.1428597337</v>
      </c>
      <c r="E41" s="10">
        <f t="shared" si="17"/>
        <v>7647776.1428597337</v>
      </c>
      <c r="F41" s="10">
        <f t="shared" si="18"/>
        <v>15295552.285719467</v>
      </c>
      <c r="G41" s="10">
        <f t="shared" si="19"/>
        <v>2294332.8428579196</v>
      </c>
      <c r="H41" s="10">
        <f t="shared" si="20"/>
        <v>5353443.300001814</v>
      </c>
    </row>
    <row r="42" spans="1:11" ht="25.05" customHeight="1" x14ac:dyDescent="0.45">
      <c r="A42" s="1" t="s">
        <v>37</v>
      </c>
      <c r="B42" s="9">
        <f t="shared" si="21"/>
        <v>80301649.500027195</v>
      </c>
      <c r="C42" s="10">
        <f t="shared" si="15"/>
        <v>40150824.750013597</v>
      </c>
      <c r="D42" s="10">
        <f t="shared" si="16"/>
        <v>8030164.9500027196</v>
      </c>
      <c r="E42" s="10">
        <f t="shared" si="17"/>
        <v>8030164.9500027196</v>
      </c>
      <c r="F42" s="10">
        <f t="shared" si="18"/>
        <v>16060329.900005439</v>
      </c>
      <c r="G42" s="10">
        <f t="shared" si="19"/>
        <v>2409049.4850008157</v>
      </c>
      <c r="H42" s="10">
        <f t="shared" si="20"/>
        <v>5621115.4650019044</v>
      </c>
    </row>
    <row r="43" spans="1:11" ht="25.05" customHeight="1" x14ac:dyDescent="0.45">
      <c r="A43" s="1" t="s">
        <v>38</v>
      </c>
      <c r="B43" s="9">
        <f t="shared" si="21"/>
        <v>84316731.97502856</v>
      </c>
      <c r="C43" s="10">
        <f t="shared" si="15"/>
        <v>42158365.98751428</v>
      </c>
      <c r="D43" s="10">
        <f t="shared" si="16"/>
        <v>8431673.1975028571</v>
      </c>
      <c r="E43" s="10">
        <f t="shared" si="17"/>
        <v>8431673.1975028571</v>
      </c>
      <c r="F43" s="10">
        <f t="shared" si="18"/>
        <v>16863346.395005714</v>
      </c>
      <c r="G43" s="10">
        <f t="shared" si="19"/>
        <v>2529501.9592508567</v>
      </c>
      <c r="H43" s="10">
        <f t="shared" si="20"/>
        <v>5902171.238252</v>
      </c>
    </row>
    <row r="44" spans="1:11" ht="25.05" customHeight="1" x14ac:dyDescent="0.45">
      <c r="A44" s="1" t="s">
        <v>39</v>
      </c>
      <c r="B44" s="9">
        <f t="shared" si="21"/>
        <v>88532568.573779985</v>
      </c>
      <c r="C44" s="10">
        <f t="shared" si="15"/>
        <v>44266284.286889993</v>
      </c>
      <c r="D44" s="10">
        <f t="shared" si="16"/>
        <v>8853256.8573779985</v>
      </c>
      <c r="E44" s="10">
        <f t="shared" si="17"/>
        <v>8853256.8573779985</v>
      </c>
      <c r="F44" s="10">
        <f t="shared" si="18"/>
        <v>17706513.714755997</v>
      </c>
      <c r="G44" s="10">
        <f t="shared" si="19"/>
        <v>2655977.0572133996</v>
      </c>
      <c r="H44" s="10">
        <f t="shared" si="20"/>
        <v>6197279.8001645999</v>
      </c>
    </row>
    <row r="45" spans="1:11" ht="25.05" customHeight="1" x14ac:dyDescent="0.45">
      <c r="J45" s="5">
        <f>SUM(J35:J36)</f>
        <v>2389547158.1390352</v>
      </c>
      <c r="K45" s="5">
        <f>SUM(K35:K36)</f>
        <v>20330002601.203861</v>
      </c>
    </row>
    <row r="46" spans="1:11" ht="25.05" customHeight="1" x14ac:dyDescent="0.5">
      <c r="J46" s="17">
        <f>SUM(J45:K45)</f>
        <v>22719549759.342896</v>
      </c>
      <c r="K46" s="17"/>
    </row>
  </sheetData>
  <mergeCells count="2">
    <mergeCell ref="J30:K30"/>
    <mergeCell ref="J46:K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 1</vt:lpstr>
      <vt:lpstr>PA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 Hoa</dc:creator>
  <cp:lastModifiedBy>Nguyễn Hoàng</cp:lastModifiedBy>
  <dcterms:created xsi:type="dcterms:W3CDTF">2023-02-27T14:41:00Z</dcterms:created>
  <dcterms:modified xsi:type="dcterms:W3CDTF">2023-02-28T02:32:46Z</dcterms:modified>
</cp:coreProperties>
</file>